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mc:AlternateContent xmlns:mc="http://schemas.openxmlformats.org/markup-compatibility/2006">
    <mc:Choice Requires="x15">
      <x15ac:absPath xmlns:x15ac="http://schemas.microsoft.com/office/spreadsheetml/2010/11/ac" url="D:\Dropbox\2-PRACE\2020\2020.06_P6_LDN.Chittussi_UPS výtah\Rozpočet\"/>
    </mc:Choice>
  </mc:AlternateContent>
  <xr:revisionPtr revIDLastSave="0" documentId="13_ncr:1_{90BEA9F1-6AD3-4B67-8E04-E2D9A2917BE6}" xr6:coauthVersionLast="45" xr6:coauthVersionMax="45" xr10:uidLastSave="{00000000-0000-0000-0000-000000000000}"/>
  <bookViews>
    <workbookView xWindow="0" yWindow="0" windowWidth="51600" windowHeight="21000" tabRatio="335" activeTab="2" xr2:uid="{00000000-000D-0000-FFFF-FFFF00000000}"/>
  </bookViews>
  <sheets>
    <sheet name="Rekapitulace stavby" sheetId="1" r:id="rId1"/>
    <sheet name="2) - Dodávka UPS" sheetId="2" r:id="rId2"/>
    <sheet name="Rekapitulace" sheetId="4" r:id="rId3"/>
    <sheet name="El_inst" sheetId="5" r:id="rId4"/>
    <sheet name="Rups" sheetId="6" r:id="rId5"/>
    <sheet name="RH" sheetId="7" r:id="rId6"/>
    <sheet name="Rs" sheetId="8" r:id="rId7"/>
    <sheet name="Rz" sheetId="9" r:id="rId8"/>
    <sheet name="UPS" sheetId="10" r:id="rId9"/>
    <sheet name="Podmínky_VV" sheetId="11" r:id="rId10"/>
    <sheet name="Pokyny pro vyplnění" sheetId="3" r:id="rId11"/>
  </sheets>
  <definedNames>
    <definedName name="_xlnm._FilterDatabase" localSheetId="1" hidden="1">'2) - Dodávka UPS'!$C$97:$K$239</definedName>
    <definedName name="_xlnm.Print_Area" localSheetId="1">'2) - Dodávka UPS'!$A$1:$K$240</definedName>
    <definedName name="_xlnm.Print_Area" localSheetId="3">El_inst!$A$1:$N$100</definedName>
    <definedName name="_xlnm.Print_Area" localSheetId="9">Podmínky_VV!$A$1:$I$5</definedName>
    <definedName name="_xlnm.Print_Area" localSheetId="0">'Rekapitulace stavby'!$A$1:$AQ$57</definedName>
    <definedName name="_xlnm.Print_Area" localSheetId="5">RH!$A$1:$I$27</definedName>
    <definedName name="_xlnm.Print_Area" localSheetId="6">Rs!$A$1:$I$28</definedName>
    <definedName name="_xlnm.Print_Area" localSheetId="4">Rups!$A$1:$I$35</definedName>
    <definedName name="_xlnm.Print_Area" localSheetId="7">Rz!$A$1:$I$31</definedName>
    <definedName name="_xlnm.Print_Area" localSheetId="8">UPS!$A$1:$I$22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0" i="1" l="1"/>
  <c r="BK237" i="2" l="1"/>
  <c r="BI237" i="2"/>
  <c r="BH237" i="2"/>
  <c r="BG237" i="2"/>
  <c r="BF237" i="2"/>
  <c r="T237" i="2"/>
  <c r="R237" i="2"/>
  <c r="P237" i="2"/>
  <c r="J237" i="2"/>
  <c r="BE237" i="2" s="1"/>
  <c r="BI164" i="2"/>
  <c r="BH164" i="2"/>
  <c r="BG164" i="2"/>
  <c r="BF164" i="2"/>
  <c r="T164" i="2"/>
  <c r="R164" i="2"/>
  <c r="P164" i="2"/>
  <c r="BK164" i="2"/>
  <c r="J164" i="2" l="1"/>
  <c r="BE164" i="2" s="1"/>
  <c r="I18" i="10"/>
  <c r="G18" i="10"/>
  <c r="I17" i="10"/>
  <c r="G17" i="10"/>
  <c r="I16" i="10"/>
  <c r="G16" i="10"/>
  <c r="I15" i="10"/>
  <c r="G15" i="10"/>
  <c r="I14" i="10"/>
  <c r="G14" i="10"/>
  <c r="I13" i="10"/>
  <c r="I19" i="10" s="1"/>
  <c r="G13" i="10"/>
  <c r="I12" i="10"/>
  <c r="G12" i="10"/>
  <c r="G19" i="10" s="1"/>
  <c r="F14" i="5" s="1"/>
  <c r="G14" i="5" s="1"/>
  <c r="I27" i="9"/>
  <c r="I26" i="9"/>
  <c r="I25" i="9"/>
  <c r="I24" i="9"/>
  <c r="I23" i="9"/>
  <c r="I22" i="9"/>
  <c r="I21" i="9"/>
  <c r="I20" i="9"/>
  <c r="G28" i="9"/>
  <c r="I11" i="9" s="1"/>
  <c r="I24" i="8"/>
  <c r="I23" i="8"/>
  <c r="I22" i="8"/>
  <c r="I21" i="8"/>
  <c r="I20" i="8"/>
  <c r="G25" i="8"/>
  <c r="I11" i="8" s="1"/>
  <c r="I23" i="7"/>
  <c r="I22" i="7"/>
  <c r="I21" i="7"/>
  <c r="I20" i="7"/>
  <c r="G24" i="7"/>
  <c r="I11" i="7" s="1"/>
  <c r="I31" i="6"/>
  <c r="I30" i="6"/>
  <c r="I29" i="6"/>
  <c r="I28" i="6"/>
  <c r="I27" i="6"/>
  <c r="I26" i="6"/>
  <c r="I25" i="6"/>
  <c r="I24" i="6"/>
  <c r="I23" i="6"/>
  <c r="I22" i="6"/>
  <c r="I21" i="6"/>
  <c r="I20" i="6"/>
  <c r="G32" i="6"/>
  <c r="I11" i="6" s="1"/>
  <c r="I96" i="5"/>
  <c r="G96" i="5"/>
  <c r="I95" i="5"/>
  <c r="I97" i="5" s="1"/>
  <c r="G95" i="5"/>
  <c r="G97" i="5" s="1"/>
  <c r="F20" i="4" s="1"/>
  <c r="I92" i="5"/>
  <c r="G92" i="5"/>
  <c r="I91" i="5"/>
  <c r="G91" i="5"/>
  <c r="I90" i="5"/>
  <c r="G90" i="5"/>
  <c r="I89" i="5"/>
  <c r="I93" i="5" s="1"/>
  <c r="G89" i="5"/>
  <c r="I86" i="5"/>
  <c r="G86" i="5"/>
  <c r="I85" i="5"/>
  <c r="G85" i="5"/>
  <c r="I84" i="5"/>
  <c r="G84" i="5"/>
  <c r="I83" i="5"/>
  <c r="G83" i="5"/>
  <c r="I82" i="5"/>
  <c r="G82" i="5"/>
  <c r="I81" i="5"/>
  <c r="G81" i="5"/>
  <c r="I80" i="5"/>
  <c r="G80" i="5"/>
  <c r="I79" i="5"/>
  <c r="G79" i="5"/>
  <c r="I78" i="5"/>
  <c r="G78" i="5"/>
  <c r="I77" i="5"/>
  <c r="G77" i="5"/>
  <c r="I76" i="5"/>
  <c r="G76" i="5"/>
  <c r="I75" i="5"/>
  <c r="G75" i="5"/>
  <c r="I74" i="5"/>
  <c r="G74" i="5"/>
  <c r="I73" i="5"/>
  <c r="G73" i="5"/>
  <c r="I72" i="5"/>
  <c r="G72" i="5"/>
  <c r="I71" i="5"/>
  <c r="G71" i="5"/>
  <c r="I70" i="5"/>
  <c r="G70" i="5"/>
  <c r="I69" i="5"/>
  <c r="G69" i="5"/>
  <c r="I68" i="5"/>
  <c r="G68" i="5"/>
  <c r="I67" i="5"/>
  <c r="G67" i="5"/>
  <c r="I66" i="5"/>
  <c r="G66" i="5"/>
  <c r="I65" i="5"/>
  <c r="G65" i="5"/>
  <c r="I64" i="5"/>
  <c r="G64" i="5"/>
  <c r="I63" i="5"/>
  <c r="G63" i="5"/>
  <c r="I62" i="5"/>
  <c r="G62" i="5"/>
  <c r="I61" i="5"/>
  <c r="G61" i="5"/>
  <c r="I60" i="5"/>
  <c r="G60" i="5"/>
  <c r="I59" i="5"/>
  <c r="G59" i="5"/>
  <c r="I58" i="5"/>
  <c r="G58" i="5"/>
  <c r="I57" i="5"/>
  <c r="G57" i="5"/>
  <c r="I56" i="5"/>
  <c r="G56" i="5"/>
  <c r="I55" i="5"/>
  <c r="I87" i="5" s="1"/>
  <c r="G55" i="5"/>
  <c r="I52" i="5"/>
  <c r="G52" i="5"/>
  <c r="I51" i="5"/>
  <c r="G51" i="5"/>
  <c r="I50" i="5"/>
  <c r="G50" i="5"/>
  <c r="I49" i="5"/>
  <c r="G49" i="5"/>
  <c r="I48" i="5"/>
  <c r="G48" i="5"/>
  <c r="N47" i="5"/>
  <c r="I47" i="5"/>
  <c r="G47" i="5"/>
  <c r="I46" i="5"/>
  <c r="G46" i="5"/>
  <c r="I45" i="5"/>
  <c r="G45" i="5"/>
  <c r="I44" i="5"/>
  <c r="G44" i="5"/>
  <c r="I43" i="5"/>
  <c r="G43" i="5"/>
  <c r="I42" i="5"/>
  <c r="G42" i="5"/>
  <c r="I41" i="5"/>
  <c r="G41" i="5"/>
  <c r="G40" i="5"/>
  <c r="I39" i="5"/>
  <c r="G39" i="5"/>
  <c r="I38" i="5"/>
  <c r="G38" i="5"/>
  <c r="I37" i="5"/>
  <c r="G37" i="5"/>
  <c r="I36" i="5"/>
  <c r="G36" i="5"/>
  <c r="N35" i="5"/>
  <c r="I35" i="5"/>
  <c r="G35" i="5"/>
  <c r="I34" i="5"/>
  <c r="G34" i="5"/>
  <c r="I33" i="5"/>
  <c r="G33" i="5"/>
  <c r="I32" i="5"/>
  <c r="G32" i="5"/>
  <c r="I31" i="5"/>
  <c r="G31" i="5"/>
  <c r="I30" i="5"/>
  <c r="G30" i="5"/>
  <c r="I29" i="5"/>
  <c r="G29" i="5"/>
  <c r="I28" i="5"/>
  <c r="G28" i="5"/>
  <c r="N27" i="5"/>
  <c r="I27" i="5"/>
  <c r="G27" i="5"/>
  <c r="I26" i="5"/>
  <c r="G26" i="5"/>
  <c r="I25" i="5"/>
  <c r="G25" i="5"/>
  <c r="N24" i="5"/>
  <c r="I24" i="5"/>
  <c r="G24" i="5"/>
  <c r="N23" i="5"/>
  <c r="I23" i="5"/>
  <c r="G23" i="5"/>
  <c r="N22" i="5"/>
  <c r="I22" i="5"/>
  <c r="G22" i="5"/>
  <c r="N21" i="5"/>
  <c r="I21" i="5"/>
  <c r="G21" i="5"/>
  <c r="N20" i="5"/>
  <c r="I20" i="5"/>
  <c r="G20" i="5"/>
  <c r="N19" i="5"/>
  <c r="I19" i="5"/>
  <c r="G19" i="5"/>
  <c r="N18" i="5"/>
  <c r="I18" i="5"/>
  <c r="G18" i="5"/>
  <c r="N17" i="5"/>
  <c r="I17" i="5"/>
  <c r="G17" i="5"/>
  <c r="I13" i="5"/>
  <c r="I12" i="5"/>
  <c r="I15" i="5" s="1"/>
  <c r="I11" i="5"/>
  <c r="I10" i="5"/>
  <c r="F27" i="4"/>
  <c r="G27" i="4" s="1"/>
  <c r="J37" i="2"/>
  <c r="J36" i="2"/>
  <c r="AY55" i="1" s="1"/>
  <c r="J35" i="2"/>
  <c r="AX55" i="1" s="1"/>
  <c r="BI239" i="2"/>
  <c r="BH239" i="2"/>
  <c r="BG239" i="2"/>
  <c r="BF239" i="2"/>
  <c r="T239" i="2"/>
  <c r="T238" i="2" s="1"/>
  <c r="R239" i="2"/>
  <c r="R238" i="2" s="1"/>
  <c r="P239" i="2"/>
  <c r="P238" i="2" s="1"/>
  <c r="BK239" i="2"/>
  <c r="BK238" i="2" s="1"/>
  <c r="J238" i="2" s="1"/>
  <c r="J78" i="2" s="1"/>
  <c r="J239" i="2"/>
  <c r="BE239" i="2" s="1"/>
  <c r="BI236" i="2"/>
  <c r="BH236" i="2"/>
  <c r="BG236" i="2"/>
  <c r="BF236" i="2"/>
  <c r="T236" i="2"/>
  <c r="T235" i="2" s="1"/>
  <c r="R236" i="2"/>
  <c r="R235" i="2" s="1"/>
  <c r="P236" i="2"/>
  <c r="P235" i="2" s="1"/>
  <c r="BK236" i="2"/>
  <c r="J236" i="2"/>
  <c r="BE236" i="2" s="1"/>
  <c r="BI234" i="2"/>
  <c r="BH234" i="2"/>
  <c r="BG234" i="2"/>
  <c r="BF234" i="2"/>
  <c r="T234" i="2"/>
  <c r="T233" i="2" s="1"/>
  <c r="R234" i="2"/>
  <c r="R233" i="2" s="1"/>
  <c r="P234" i="2"/>
  <c r="P233" i="2" s="1"/>
  <c r="BK234" i="2"/>
  <c r="BK233" i="2" s="1"/>
  <c r="J234" i="2"/>
  <c r="BE234" i="2" s="1"/>
  <c r="BI232" i="2"/>
  <c r="BH232" i="2"/>
  <c r="BG232" i="2"/>
  <c r="BF232" i="2"/>
  <c r="T232" i="2"/>
  <c r="R232" i="2"/>
  <c r="P232" i="2"/>
  <c r="BK232" i="2"/>
  <c r="J232" i="2"/>
  <c r="BE232" i="2" s="1"/>
  <c r="BI231" i="2"/>
  <c r="BH231" i="2"/>
  <c r="BG231" i="2"/>
  <c r="BF231" i="2"/>
  <c r="T231" i="2"/>
  <c r="R231" i="2"/>
  <c r="P231" i="2"/>
  <c r="BK231" i="2"/>
  <c r="J231" i="2"/>
  <c r="BE231" i="2"/>
  <c r="BI228" i="2"/>
  <c r="BH228" i="2"/>
  <c r="BG228" i="2"/>
  <c r="BF228" i="2"/>
  <c r="T228" i="2"/>
  <c r="R228" i="2"/>
  <c r="P228" i="2"/>
  <c r="BK228" i="2"/>
  <c r="J228" i="2"/>
  <c r="BE228" i="2" s="1"/>
  <c r="BI219" i="2"/>
  <c r="BH219" i="2"/>
  <c r="BG219" i="2"/>
  <c r="BF219" i="2"/>
  <c r="T219" i="2"/>
  <c r="R219" i="2"/>
  <c r="P219" i="2"/>
  <c r="BK219" i="2"/>
  <c r="J219" i="2"/>
  <c r="BE219" i="2" s="1"/>
  <c r="BI218" i="2"/>
  <c r="BH218" i="2"/>
  <c r="BG218" i="2"/>
  <c r="BF218" i="2"/>
  <c r="T218" i="2"/>
  <c r="R218" i="2"/>
  <c r="P218" i="2"/>
  <c r="BK218" i="2"/>
  <c r="J218" i="2"/>
  <c r="BE218" i="2"/>
  <c r="BI208" i="2"/>
  <c r="BH208" i="2"/>
  <c r="BG208" i="2"/>
  <c r="BF208" i="2"/>
  <c r="T208" i="2"/>
  <c r="R208" i="2"/>
  <c r="P208" i="2"/>
  <c r="BK208" i="2"/>
  <c r="J208" i="2"/>
  <c r="BE208" i="2" s="1"/>
  <c r="BI206" i="2"/>
  <c r="BH206" i="2"/>
  <c r="BG206" i="2"/>
  <c r="BF206" i="2"/>
  <c r="T206" i="2"/>
  <c r="R206" i="2"/>
  <c r="P206" i="2"/>
  <c r="BK206" i="2"/>
  <c r="J206" i="2"/>
  <c r="BE206" i="2" s="1"/>
  <c r="BI202" i="2"/>
  <c r="BH202" i="2"/>
  <c r="BG202" i="2"/>
  <c r="BF202" i="2"/>
  <c r="T202" i="2"/>
  <c r="R202" i="2"/>
  <c r="P202" i="2"/>
  <c r="BK202" i="2"/>
  <c r="J202" i="2"/>
  <c r="BE202" i="2" s="1"/>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T199" i="2"/>
  <c r="R199" i="2"/>
  <c r="P199" i="2"/>
  <c r="BK199" i="2"/>
  <c r="J199" i="2"/>
  <c r="BE199" i="2" s="1"/>
  <c r="BI196" i="2"/>
  <c r="BH196" i="2"/>
  <c r="BG196" i="2"/>
  <c r="BF196" i="2"/>
  <c r="T196" i="2"/>
  <c r="R196" i="2"/>
  <c r="P196" i="2"/>
  <c r="BK196" i="2"/>
  <c r="J196" i="2"/>
  <c r="BE196" i="2" s="1"/>
  <c r="BI193" i="2"/>
  <c r="BH193" i="2"/>
  <c r="BG193" i="2"/>
  <c r="BF193" i="2"/>
  <c r="BI191" i="2"/>
  <c r="BH191" i="2"/>
  <c r="BG191" i="2"/>
  <c r="BF191" i="2"/>
  <c r="T191" i="2"/>
  <c r="R191" i="2"/>
  <c r="P191" i="2"/>
  <c r="BK191" i="2"/>
  <c r="J191" i="2"/>
  <c r="BE191" i="2" s="1"/>
  <c r="BI188" i="2"/>
  <c r="BH188" i="2"/>
  <c r="BG188" i="2"/>
  <c r="BF188" i="2"/>
  <c r="T188" i="2"/>
  <c r="R188" i="2"/>
  <c r="P188" i="2"/>
  <c r="BK188" i="2"/>
  <c r="J188" i="2"/>
  <c r="BE188" i="2" s="1"/>
  <c r="BI187" i="2"/>
  <c r="BH187" i="2"/>
  <c r="BG187" i="2"/>
  <c r="BF187" i="2"/>
  <c r="T187" i="2"/>
  <c r="R187" i="2"/>
  <c r="P187" i="2"/>
  <c r="BK187" i="2"/>
  <c r="J187" i="2"/>
  <c r="BE187" i="2" s="1"/>
  <c r="BI185" i="2"/>
  <c r="BH185" i="2"/>
  <c r="BG185" i="2"/>
  <c r="BF185" i="2"/>
  <c r="T185" i="2"/>
  <c r="R185" i="2"/>
  <c r="P185" i="2"/>
  <c r="BK185" i="2"/>
  <c r="J185" i="2"/>
  <c r="BE185" i="2" s="1"/>
  <c r="BI184" i="2"/>
  <c r="BH184" i="2"/>
  <c r="BG184" i="2"/>
  <c r="BF184" i="2"/>
  <c r="T184" i="2"/>
  <c r="R184" i="2"/>
  <c r="P184" i="2"/>
  <c r="BK184" i="2"/>
  <c r="J184" i="2"/>
  <c r="BE184" i="2" s="1"/>
  <c r="BI181" i="2"/>
  <c r="BH181" i="2"/>
  <c r="BG181" i="2"/>
  <c r="BF181" i="2"/>
  <c r="BI180" i="2"/>
  <c r="BH180" i="2"/>
  <c r="BG180" i="2"/>
  <c r="BF180" i="2"/>
  <c r="T180" i="2"/>
  <c r="R180" i="2"/>
  <c r="P180" i="2"/>
  <c r="BK180" i="2"/>
  <c r="J180" i="2"/>
  <c r="BE180" i="2" s="1"/>
  <c r="BI178" i="2"/>
  <c r="BH178" i="2"/>
  <c r="BG178" i="2"/>
  <c r="BF178" i="2"/>
  <c r="T178" i="2"/>
  <c r="R178" i="2"/>
  <c r="P178" i="2"/>
  <c r="BK178" i="2"/>
  <c r="J178" i="2"/>
  <c r="BE178" i="2" s="1"/>
  <c r="BI177" i="2"/>
  <c r="BH177" i="2"/>
  <c r="BG177" i="2"/>
  <c r="BF177" i="2"/>
  <c r="T177" i="2"/>
  <c r="R177" i="2"/>
  <c r="P177" i="2"/>
  <c r="BK177" i="2"/>
  <c r="J177" i="2"/>
  <c r="BE177" i="2" s="1"/>
  <c r="BI175" i="2"/>
  <c r="BH175" i="2"/>
  <c r="BG175" i="2"/>
  <c r="BF175" i="2"/>
  <c r="T175" i="2"/>
  <c r="R175" i="2"/>
  <c r="P175" i="2"/>
  <c r="BK175" i="2"/>
  <c r="J175" i="2"/>
  <c r="BE175" i="2" s="1"/>
  <c r="BI172" i="2"/>
  <c r="BH172" i="2"/>
  <c r="BG172" i="2"/>
  <c r="BF172" i="2"/>
  <c r="BI171" i="2"/>
  <c r="BH171" i="2"/>
  <c r="BG171" i="2"/>
  <c r="BF171" i="2"/>
  <c r="T171" i="2"/>
  <c r="R171" i="2"/>
  <c r="P171" i="2"/>
  <c r="BK171" i="2"/>
  <c r="J171" i="2"/>
  <c r="BE171" i="2" s="1"/>
  <c r="BI169" i="2"/>
  <c r="BH169" i="2"/>
  <c r="BG169" i="2"/>
  <c r="BF169" i="2"/>
  <c r="T169" i="2"/>
  <c r="R169" i="2"/>
  <c r="P169" i="2"/>
  <c r="BK169" i="2"/>
  <c r="J169" i="2"/>
  <c r="BE169" i="2" s="1"/>
  <c r="BI166" i="2"/>
  <c r="BH166" i="2"/>
  <c r="BG166" i="2"/>
  <c r="BF166" i="2"/>
  <c r="T166" i="2"/>
  <c r="R166" i="2"/>
  <c r="P166" i="2"/>
  <c r="BK166" i="2"/>
  <c r="J166" i="2"/>
  <c r="BI163" i="2"/>
  <c r="BH163" i="2"/>
  <c r="BG163" i="2"/>
  <c r="BF163" i="2"/>
  <c r="T163" i="2"/>
  <c r="T162" i="2" s="1"/>
  <c r="R163" i="2"/>
  <c r="R162" i="2" s="1"/>
  <c r="P163" i="2"/>
  <c r="P162" i="2" s="1"/>
  <c r="BI159" i="2"/>
  <c r="BH159" i="2"/>
  <c r="BG159" i="2"/>
  <c r="BF159" i="2"/>
  <c r="T159" i="2"/>
  <c r="T158" i="2" s="1"/>
  <c r="R159" i="2"/>
  <c r="R158" i="2" s="1"/>
  <c r="P159" i="2"/>
  <c r="P158" i="2" s="1"/>
  <c r="BK159" i="2"/>
  <c r="BK158" i="2" s="1"/>
  <c r="J158" i="2" s="1"/>
  <c r="J66" i="2" s="1"/>
  <c r="J159" i="2"/>
  <c r="BE159" i="2" s="1"/>
  <c r="BI156" i="2"/>
  <c r="BH156" i="2"/>
  <c r="BG156" i="2"/>
  <c r="BF156" i="2"/>
  <c r="T156" i="2"/>
  <c r="R156" i="2"/>
  <c r="P156" i="2"/>
  <c r="BK156" i="2"/>
  <c r="J156" i="2"/>
  <c r="BE156" i="2" s="1"/>
  <c r="BI153" i="2"/>
  <c r="BH153" i="2"/>
  <c r="BG153" i="2"/>
  <c r="BF153" i="2"/>
  <c r="T153" i="2"/>
  <c r="R153" i="2"/>
  <c r="P153" i="2"/>
  <c r="BK153" i="2"/>
  <c r="J153" i="2"/>
  <c r="BE153" i="2" s="1"/>
  <c r="BI151" i="2"/>
  <c r="BH151" i="2"/>
  <c r="BG151" i="2"/>
  <c r="BF151" i="2"/>
  <c r="T151" i="2"/>
  <c r="R151" i="2"/>
  <c r="P151" i="2"/>
  <c r="BK151" i="2"/>
  <c r="J151" i="2"/>
  <c r="BE151" i="2" s="1"/>
  <c r="BI149" i="2"/>
  <c r="BH149" i="2"/>
  <c r="BG149" i="2"/>
  <c r="BF149" i="2"/>
  <c r="T149" i="2"/>
  <c r="R149" i="2"/>
  <c r="P149" i="2"/>
  <c r="BK149" i="2"/>
  <c r="J149" i="2"/>
  <c r="BE149" i="2" s="1"/>
  <c r="BI145" i="2"/>
  <c r="BH145" i="2"/>
  <c r="BG145" i="2"/>
  <c r="BF145" i="2"/>
  <c r="T145" i="2"/>
  <c r="R145" i="2"/>
  <c r="P145" i="2"/>
  <c r="BK145" i="2"/>
  <c r="J145" i="2"/>
  <c r="BE145" i="2" s="1"/>
  <c r="BI142" i="2"/>
  <c r="BH142" i="2"/>
  <c r="BG142" i="2"/>
  <c r="BF142" i="2"/>
  <c r="T142" i="2"/>
  <c r="R142" i="2"/>
  <c r="P142" i="2"/>
  <c r="BK142" i="2"/>
  <c r="J142" i="2"/>
  <c r="BE142" i="2" s="1"/>
  <c r="BI138" i="2"/>
  <c r="BH138" i="2"/>
  <c r="BG138" i="2"/>
  <c r="BF138" i="2"/>
  <c r="T138" i="2"/>
  <c r="R138" i="2"/>
  <c r="P138" i="2"/>
  <c r="BK138" i="2"/>
  <c r="J138" i="2"/>
  <c r="BE138" i="2" s="1"/>
  <c r="BI135" i="2"/>
  <c r="BH135" i="2"/>
  <c r="BG135" i="2"/>
  <c r="BF135" i="2"/>
  <c r="T135" i="2"/>
  <c r="R135" i="2"/>
  <c r="P135" i="2"/>
  <c r="BK135" i="2"/>
  <c r="J135" i="2"/>
  <c r="BE135" i="2" s="1"/>
  <c r="BI133" i="2"/>
  <c r="BH133" i="2"/>
  <c r="BG133" i="2"/>
  <c r="BF133" i="2"/>
  <c r="T133" i="2"/>
  <c r="R133" i="2"/>
  <c r="P133" i="2"/>
  <c r="BK133" i="2"/>
  <c r="J133" i="2"/>
  <c r="BE133" i="2" s="1"/>
  <c r="BI129" i="2"/>
  <c r="BH129" i="2"/>
  <c r="BG129" i="2"/>
  <c r="BF129" i="2"/>
  <c r="T129" i="2"/>
  <c r="R129" i="2"/>
  <c r="P129" i="2"/>
  <c r="BK129" i="2"/>
  <c r="J129" i="2"/>
  <c r="BE129" i="2" s="1"/>
  <c r="BI125" i="2"/>
  <c r="BH125" i="2"/>
  <c r="BG125" i="2"/>
  <c r="BF125" i="2"/>
  <c r="T125" i="2"/>
  <c r="R125" i="2"/>
  <c r="P125" i="2"/>
  <c r="BK125" i="2"/>
  <c r="J125" i="2"/>
  <c r="BE125" i="2" s="1"/>
  <c r="BI124" i="2"/>
  <c r="BH124" i="2"/>
  <c r="BG124" i="2"/>
  <c r="BF124" i="2"/>
  <c r="T124" i="2"/>
  <c r="R124" i="2"/>
  <c r="P124" i="2"/>
  <c r="BK124" i="2"/>
  <c r="J124" i="2"/>
  <c r="BE124" i="2" s="1"/>
  <c r="BI123" i="2"/>
  <c r="BH123" i="2"/>
  <c r="BG123" i="2"/>
  <c r="BF123" i="2"/>
  <c r="T123" i="2"/>
  <c r="R123" i="2"/>
  <c r="P123" i="2"/>
  <c r="BK123" i="2"/>
  <c r="J123" i="2"/>
  <c r="BE123" i="2" s="1"/>
  <c r="BI121" i="2"/>
  <c r="BH121" i="2"/>
  <c r="BG121" i="2"/>
  <c r="BF121" i="2"/>
  <c r="T121" i="2"/>
  <c r="R121" i="2"/>
  <c r="P121" i="2"/>
  <c r="BK121" i="2"/>
  <c r="J121" i="2"/>
  <c r="BE121" i="2" s="1"/>
  <c r="BI119" i="2"/>
  <c r="BH119" i="2"/>
  <c r="BG119" i="2"/>
  <c r="BF119" i="2"/>
  <c r="T119" i="2"/>
  <c r="R119" i="2"/>
  <c r="P119" i="2"/>
  <c r="BK119" i="2"/>
  <c r="J119" i="2"/>
  <c r="BE119" i="2" s="1"/>
  <c r="BI118" i="2"/>
  <c r="BH118" i="2"/>
  <c r="BG118" i="2"/>
  <c r="BF118" i="2"/>
  <c r="T118" i="2"/>
  <c r="R118" i="2"/>
  <c r="P118" i="2"/>
  <c r="BK118" i="2"/>
  <c r="J118" i="2"/>
  <c r="BE118" i="2" s="1"/>
  <c r="BI116" i="2"/>
  <c r="BH116" i="2"/>
  <c r="BG116" i="2"/>
  <c r="BF116" i="2"/>
  <c r="T116" i="2"/>
  <c r="R116" i="2"/>
  <c r="P116" i="2"/>
  <c r="BK116" i="2"/>
  <c r="J116" i="2"/>
  <c r="BE116" i="2" s="1"/>
  <c r="BI111" i="2"/>
  <c r="BH111" i="2"/>
  <c r="BG111" i="2"/>
  <c r="BF111" i="2"/>
  <c r="T111" i="2"/>
  <c r="R111" i="2"/>
  <c r="P111" i="2"/>
  <c r="BK111" i="2"/>
  <c r="J111" i="2"/>
  <c r="BE111" i="2" s="1"/>
  <c r="BI106" i="2"/>
  <c r="BH106" i="2"/>
  <c r="BG106" i="2"/>
  <c r="BF106" i="2"/>
  <c r="T106" i="2"/>
  <c r="R106" i="2"/>
  <c r="P106" i="2"/>
  <c r="BK106" i="2"/>
  <c r="J106" i="2"/>
  <c r="BE106" i="2" s="1"/>
  <c r="BI104" i="2"/>
  <c r="BH104" i="2"/>
  <c r="BG104" i="2"/>
  <c r="BF104" i="2"/>
  <c r="T104" i="2"/>
  <c r="R104" i="2"/>
  <c r="P104" i="2"/>
  <c r="BK104" i="2"/>
  <c r="J104" i="2"/>
  <c r="BE104" i="2" s="1"/>
  <c r="BI101" i="2"/>
  <c r="BH101" i="2"/>
  <c r="BG101" i="2"/>
  <c r="BF101" i="2"/>
  <c r="T101" i="2"/>
  <c r="T100" i="2" s="1"/>
  <c r="R101" i="2"/>
  <c r="R100" i="2" s="1"/>
  <c r="P101" i="2"/>
  <c r="P100" i="2" s="1"/>
  <c r="BK101" i="2"/>
  <c r="BK100" i="2" s="1"/>
  <c r="J100" i="2" s="1"/>
  <c r="J61" i="2" s="1"/>
  <c r="J101" i="2"/>
  <c r="BE101" i="2" s="1"/>
  <c r="J95" i="2"/>
  <c r="J94" i="2"/>
  <c r="F94" i="2"/>
  <c r="F92" i="2"/>
  <c r="E90" i="2"/>
  <c r="J55" i="2"/>
  <c r="J54" i="2"/>
  <c r="F54" i="2"/>
  <c r="F52" i="2"/>
  <c r="E50" i="2"/>
  <c r="J18" i="2"/>
  <c r="E18" i="2"/>
  <c r="F95" i="2" s="1"/>
  <c r="J17" i="2"/>
  <c r="J12" i="2"/>
  <c r="J92" i="2" s="1"/>
  <c r="E7" i="2"/>
  <c r="E88" i="2" s="1"/>
  <c r="AS54" i="1"/>
  <c r="AM50" i="1"/>
  <c r="AM49" i="1"/>
  <c r="L49" i="1"/>
  <c r="AM47" i="1"/>
  <c r="L47" i="1"/>
  <c r="L45" i="1"/>
  <c r="L44" i="1"/>
  <c r="BK134" i="2" l="1"/>
  <c r="J134" i="2" s="1"/>
  <c r="J64" i="2" s="1"/>
  <c r="I32" i="6"/>
  <c r="E14" i="6" s="1"/>
  <c r="I14" i="6" s="1"/>
  <c r="I28" i="9"/>
  <c r="E14" i="9" s="1"/>
  <c r="I14" i="9" s="1"/>
  <c r="N53" i="5"/>
  <c r="E13" i="4" s="1"/>
  <c r="F13" i="4" s="1"/>
  <c r="I24" i="7"/>
  <c r="E14" i="7" s="1"/>
  <c r="I14" i="7" s="1"/>
  <c r="I53" i="5"/>
  <c r="I25" i="8"/>
  <c r="E14" i="8" s="1"/>
  <c r="I14" i="8" s="1"/>
  <c r="T195" i="2"/>
  <c r="BK230" i="2"/>
  <c r="J230" i="2" s="1"/>
  <c r="J75" i="2" s="1"/>
  <c r="BK235" i="2"/>
  <c r="J235" i="2" s="1"/>
  <c r="J77" i="2" s="1"/>
  <c r="G93" i="5"/>
  <c r="F16" i="4" s="1"/>
  <c r="G87" i="5"/>
  <c r="F15" i="4" s="1"/>
  <c r="G53" i="5"/>
  <c r="F12" i="4" s="1"/>
  <c r="H172" i="2"/>
  <c r="BK172" i="2" s="1"/>
  <c r="BK165" i="2" s="1"/>
  <c r="J165" i="2" s="1"/>
  <c r="J69" i="2" s="1"/>
  <c r="P230" i="2"/>
  <c r="T134" i="2"/>
  <c r="R230" i="2"/>
  <c r="P148" i="2"/>
  <c r="F35" i="2"/>
  <c r="BB55" i="1" s="1"/>
  <c r="BB54" i="1" s="1"/>
  <c r="W31" i="1" s="1"/>
  <c r="R103" i="2"/>
  <c r="BK122" i="2"/>
  <c r="J122" i="2" s="1"/>
  <c r="J63" i="2" s="1"/>
  <c r="P122" i="2"/>
  <c r="T103" i="2"/>
  <c r="P134" i="2"/>
  <c r="R134" i="2"/>
  <c r="BE166" i="2"/>
  <c r="R207" i="2"/>
  <c r="T230" i="2"/>
  <c r="T229" i="2" s="1"/>
  <c r="T207" i="2"/>
  <c r="J52" i="2"/>
  <c r="R122" i="2"/>
  <c r="R148" i="2"/>
  <c r="BK148" i="2"/>
  <c r="J148" i="2" s="1"/>
  <c r="J65" i="2" s="1"/>
  <c r="T122" i="2"/>
  <c r="T148" i="2"/>
  <c r="BK195" i="2"/>
  <c r="J195" i="2" s="1"/>
  <c r="J72" i="2" s="1"/>
  <c r="BK103" i="2"/>
  <c r="J103" i="2" s="1"/>
  <c r="J62" i="2" s="1"/>
  <c r="F34" i="2"/>
  <c r="BA55" i="1" s="1"/>
  <c r="BA54" i="1" s="1"/>
  <c r="W30" i="1" s="1"/>
  <c r="P195" i="2"/>
  <c r="BK207" i="2"/>
  <c r="J207" i="2" s="1"/>
  <c r="J73" i="2" s="1"/>
  <c r="P103" i="2"/>
  <c r="F36" i="2"/>
  <c r="BC55" i="1" s="1"/>
  <c r="BC54" i="1" s="1"/>
  <c r="AY54" i="1" s="1"/>
  <c r="R195" i="2"/>
  <c r="P207" i="2"/>
  <c r="F37" i="2"/>
  <c r="BD55" i="1" s="1"/>
  <c r="BD54" i="1" s="1"/>
  <c r="W33" i="1" s="1"/>
  <c r="F55" i="2"/>
  <c r="E48" i="2"/>
  <c r="H181" i="2"/>
  <c r="H193" i="2"/>
  <c r="G12" i="6"/>
  <c r="I12" i="6" s="1"/>
  <c r="I13" i="6" s="1"/>
  <c r="I15" i="6" s="1"/>
  <c r="F10" i="5" s="1"/>
  <c r="G10" i="5" s="1"/>
  <c r="G12" i="7"/>
  <c r="I12" i="7" s="1"/>
  <c r="I13" i="7" s="1"/>
  <c r="G12" i="8"/>
  <c r="I12" i="8" s="1"/>
  <c r="I13" i="8" s="1"/>
  <c r="I15" i="8" s="1"/>
  <c r="F12" i="5" s="1"/>
  <c r="G12" i="5" s="1"/>
  <c r="E14" i="4"/>
  <c r="F14" i="4" s="1"/>
  <c r="G15" i="4" s="1"/>
  <c r="E17" i="4" s="1"/>
  <c r="F17" i="4" s="1"/>
  <c r="G12" i="9"/>
  <c r="I12" i="9" s="1"/>
  <c r="I13" i="9" s="1"/>
  <c r="I15" i="9" s="1"/>
  <c r="F13" i="5" s="1"/>
  <c r="G13" i="5" s="1"/>
  <c r="P229" i="2"/>
  <c r="J233" i="2"/>
  <c r="J76" i="2" s="1"/>
  <c r="R229" i="2"/>
  <c r="J34" i="2"/>
  <c r="AW55" i="1" s="1"/>
  <c r="I15" i="7" l="1"/>
  <c r="F11" i="5" s="1"/>
  <c r="G11" i="5" s="1"/>
  <c r="BK229" i="2"/>
  <c r="J229" i="2" s="1"/>
  <c r="J74" i="2" s="1"/>
  <c r="BK99" i="2"/>
  <c r="J99" i="2" s="1"/>
  <c r="J60" i="2" s="1"/>
  <c r="AX54" i="1"/>
  <c r="P172" i="2"/>
  <c r="P165" i="2" s="1"/>
  <c r="R172" i="2"/>
  <c r="R165" i="2" s="1"/>
  <c r="AW54" i="1"/>
  <c r="AK30" i="1" s="1"/>
  <c r="T172" i="2"/>
  <c r="T165" i="2" s="1"/>
  <c r="P99" i="2"/>
  <c r="J172" i="2"/>
  <c r="BE172" i="2" s="1"/>
  <c r="W32" i="1"/>
  <c r="T99" i="2"/>
  <c r="R99" i="2"/>
  <c r="T181" i="2"/>
  <c r="T174" i="2" s="1"/>
  <c r="R181" i="2"/>
  <c r="R174" i="2" s="1"/>
  <c r="P181" i="2"/>
  <c r="P174" i="2" s="1"/>
  <c r="BK181" i="2"/>
  <c r="BK174" i="2" s="1"/>
  <c r="J174" i="2" s="1"/>
  <c r="J70" i="2" s="1"/>
  <c r="J181" i="2"/>
  <c r="BE181" i="2" s="1"/>
  <c r="J193" i="2"/>
  <c r="BE193" i="2" s="1"/>
  <c r="T193" i="2"/>
  <c r="T183" i="2" s="1"/>
  <c r="R193" i="2"/>
  <c r="R183" i="2" s="1"/>
  <c r="P193" i="2"/>
  <c r="P183" i="2" s="1"/>
  <c r="BK193" i="2"/>
  <c r="BK183" i="2" s="1"/>
  <c r="J183" i="2" s="1"/>
  <c r="J71" i="2" s="1"/>
  <c r="G15" i="5"/>
  <c r="F9" i="4" s="1"/>
  <c r="R161" i="2" l="1"/>
  <c r="R98" i="2" s="1"/>
  <c r="P161" i="2"/>
  <c r="P98" i="2" s="1"/>
  <c r="AU55" i="1" s="1"/>
  <c r="AU54" i="1" s="1"/>
  <c r="T161" i="2"/>
  <c r="T98" i="2" s="1"/>
  <c r="E10" i="4"/>
  <c r="F10" i="4" s="1"/>
  <c r="F18" i="4" s="1"/>
  <c r="E11" i="4"/>
  <c r="F11" i="4" s="1"/>
  <c r="F19" i="4" s="1"/>
  <c r="E23" i="4" s="1"/>
  <c r="F23" i="4" s="1"/>
  <c r="F24" i="4" s="1"/>
  <c r="G24" i="4" s="1"/>
  <c r="F21" i="4" l="1"/>
  <c r="G21" i="4" s="1"/>
  <c r="F29" i="4" s="1"/>
  <c r="I163" i="2" s="1"/>
  <c r="J163" i="2" l="1"/>
  <c r="BE163" i="2" s="1"/>
  <c r="BK163" i="2"/>
  <c r="BK162" i="2" s="1"/>
  <c r="J162" i="2" l="1"/>
  <c r="J68" i="2" s="1"/>
  <c r="BK161" i="2"/>
  <c r="F33" i="2"/>
  <c r="AZ55" i="1" s="1"/>
  <c r="AZ54" i="1" s="1"/>
  <c r="J33" i="2"/>
  <c r="AV55" i="1" s="1"/>
  <c r="AT55" i="1" s="1"/>
  <c r="W29" i="1" l="1"/>
  <c r="AV54" i="1"/>
  <c r="J161" i="2"/>
  <c r="J67" i="2" s="1"/>
  <c r="BK98" i="2"/>
  <c r="J98" i="2" s="1"/>
  <c r="J59" i="2" l="1"/>
  <c r="J30" i="2"/>
  <c r="AK29" i="1"/>
  <c r="AT54" i="1"/>
  <c r="AG55" i="1" l="1"/>
  <c r="J39" i="2"/>
  <c r="AG54" i="1" l="1"/>
  <c r="AN55" i="1"/>
  <c r="AK26" i="1" l="1"/>
  <c r="AK35" i="1" s="1"/>
  <c r="AN54" i="1"/>
</calcChain>
</file>

<file path=xl/sharedStrings.xml><?xml version="1.0" encoding="utf-8"?>
<sst xmlns="http://schemas.openxmlformats.org/spreadsheetml/2006/main" count="2767" uniqueCount="761">
  <si>
    <t>Export Komplet</t>
  </si>
  <si>
    <t>VZ</t>
  </si>
  <si>
    <t>2.0</t>
  </si>
  <si>
    <t/>
  </si>
  <si>
    <t>False</t>
  </si>
  <si>
    <t>{204bcda3-8a2a-4011-b018-c3076b6becde}</t>
  </si>
  <si>
    <t>&gt;&gt;  skryté sloupce  &lt;&lt;</t>
  </si>
  <si>
    <t>0,01</t>
  </si>
  <si>
    <t>21</t>
  </si>
  <si>
    <t>15</t>
  </si>
  <si>
    <t>REKAPITULACE STAVBY</t>
  </si>
  <si>
    <t>v ---  níže se nacházejí doplnkové a pomocné údaje k sestavám  --- v</t>
  </si>
  <si>
    <t>0,001</t>
  </si>
  <si>
    <t>Kód:</t>
  </si>
  <si>
    <t>M2019_14d</t>
  </si>
  <si>
    <t>Stavba:</t>
  </si>
  <si>
    <t>KSO:</t>
  </si>
  <si>
    <t>CC-CZ:</t>
  </si>
  <si>
    <t>Místo:</t>
  </si>
  <si>
    <t>Cittussiho, Praha 6</t>
  </si>
  <si>
    <t>Datum:</t>
  </si>
  <si>
    <t>Zadavatel:</t>
  </si>
  <si>
    <t>IČ:</t>
  </si>
  <si>
    <t>MČ Praha 6, odb.sociálních věcí, Čs. armády 601 P6</t>
  </si>
  <si>
    <t>DIČ:</t>
  </si>
  <si>
    <t>Uchazeč:</t>
  </si>
  <si>
    <t>Projektant:</t>
  </si>
  <si>
    <t>F.Nehonský - Projekční kancelář, Randova 3205/2 P5</t>
  </si>
  <si>
    <t>True</t>
  </si>
  <si>
    <t>Zpracovatel:</t>
  </si>
  <si>
    <t>Ing. Renata Novotná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</si>
  <si>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</si>
  <si>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</si>
  <si>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</si>
  <si>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</si>
  <si>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</si>
  <si>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</si>
  <si>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</si>
  <si>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</si>
  <si>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</si>
  <si>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</si>
  <si>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</si>
  <si>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</si>
  <si>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</si>
  <si>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</si>
  <si>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</si>
  <si>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</si>
  <si>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</si>
  <si>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</si>
  <si>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</si>
  <si>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</si>
  <si>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</si>
  <si>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</si>
  <si>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</si>
  <si>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</si>
  <si>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</si>
  <si>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</si>
  <si>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</si>
  <si>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</si>
  <si>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</si>
  <si>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</si>
  <si>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</si>
  <si>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</si>
  <si>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</si>
  <si>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</si>
  <si>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</si>
  <si>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</si>
  <si>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</si>
  <si>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</si>
  <si>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</si>
  <si>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</si>
  <si>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</si>
  <si>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t>
  </si>
  <si>
    <t>Dodávka UPS</t>
  </si>
  <si>
    <t>STA</t>
  </si>
  <si>
    <t>1</t>
  </si>
  <si>
    <t>{65bb6b5e-2773-4ca6-ae29-efc49c02b134}</t>
  </si>
  <si>
    <t>2</t>
  </si>
  <si>
    <t>KRYCÍ LIST SOUPISU PRACÍ</t>
  </si>
  <si>
    <t>Objekt: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</si>
  <si>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</si>
  <si>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</si>
  <si>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</si>
  <si>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</si>
  <si>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</si>
  <si>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</si>
  <si>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</si>
  <si>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</si>
  <si>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96 - Bourání konstrukcí</t>
  </si>
  <si>
    <t xml:space="preserve">    997 - Přesun sutě</t>
  </si>
  <si>
    <t xml:space="preserve">    998 - Přesun hmot</t>
  </si>
  <si>
    <t>PSV - Práce a dodávky PSV</t>
  </si>
  <si>
    <t xml:space="preserve">    741 - Elektroinstalace - silnoproud</t>
  </si>
  <si>
    <t xml:space="preserve">    763 - Konstrukce suché výstavby</t>
  </si>
  <si>
    <t xml:space="preserve">    766 - Konstrukce truhlářské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</si>
  <si>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</si>
  <si>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</si>
  <si>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</si>
  <si>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</si>
  <si>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</si>
  <si>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</si>
  <si>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</si>
  <si>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VRN8 - Přesun stavebních kapacit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</si>
  <si>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</si>
  <si>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</si>
  <si>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</si>
  <si>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</si>
  <si>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</si>
  <si>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</si>
  <si>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</si>
  <si>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</si>
  <si>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</si>
  <si>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</si>
  <si>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</si>
  <si>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</si>
  <si>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</si>
  <si>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</si>
  <si>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</si>
  <si>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</si>
  <si>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</si>
  <si>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</si>
  <si>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</si>
  <si>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340271031</t>
  </si>
  <si>
    <t>Zazdívka otvorů v příčkách nebo stěnách pórobetonovými tvárnicemi plochy přes 0,025 m2 do 1 m2, objemová hmotnost 500 kg/m3, tloušťka příčky 125 mm</t>
  </si>
  <si>
    <t>m2</t>
  </si>
  <si>
    <t>CS ÚRS 2019 01</t>
  </si>
  <si>
    <t>4</t>
  </si>
  <si>
    <t>271367242</t>
  </si>
  <si>
    <t>VV</t>
  </si>
  <si>
    <t>0,6*0,6</t>
  </si>
  <si>
    <t>6</t>
  </si>
  <si>
    <t>Úpravy povrchů, podlahy a osazování výplní</t>
  </si>
  <si>
    <t>612325121</t>
  </si>
  <si>
    <t>Vápenocementová omítka rýh štuková ve stěnách, šířky rýhy do 150 mm</t>
  </si>
  <si>
    <t>-1734662248</t>
  </si>
  <si>
    <t>3,0*0,1</t>
  </si>
  <si>
    <t>612325302</t>
  </si>
  <si>
    <t>Vápenocementová omítka ostění nebo nadpraží štuková</t>
  </si>
  <si>
    <t>-497753795</t>
  </si>
  <si>
    <t>PSC</t>
  </si>
  <si>
    <t xml:space="preserve">Poznámka k souboru cen:_x000D_
1. Ceny lze použít jen pro ocenění samostatně upravovaného ostění a nadpraží ( např. při dodatečné výměně oken nebo zárubní ) v šířce do 300 mm okolo upravovaného otvoru._x000D_
</t>
  </si>
  <si>
    <t>"strojovna UPS"</t>
  </si>
  <si>
    <t>2*0,6*0,6</t>
  </si>
  <si>
    <t>Součet</t>
  </si>
  <si>
    <t>612325422</t>
  </si>
  <si>
    <t>Oprava vápenocementové omítky vnitřních ploch štukové dvouvrstvé, tloušťky do 20 mm a tloušťky štuku do 3 mm stěn, v rozsahu opravované plochy přes 10 do 30%</t>
  </si>
  <si>
    <t>1787968926</t>
  </si>
  <si>
    <t xml:space="preserve">Poznámka k souboru cen:_x000D_
1. Pro ocenění opravy omítek plochy do 1 m2 se použijí ceny souboru cen 61. 32-52.. Vápenocementová omítka jednotlivých malých ploch._x000D_
</t>
  </si>
  <si>
    <t>2*(3,0+5,8)*3,06</t>
  </si>
  <si>
    <t>5</t>
  </si>
  <si>
    <t>642945111</t>
  </si>
  <si>
    <t>Osazování ocelových zárubní protipožárních nebo protiplynových dveří do vynechaného otvoru, s obetonováním, dveří jednokřídlových do 2,5 m2</t>
  </si>
  <si>
    <t>kus</t>
  </si>
  <si>
    <t>CS ÚRS 2017 01</t>
  </si>
  <si>
    <t>334917299</t>
  </si>
  <si>
    <t xml:space="preserve">Poznámka k souboru cen:_x000D_
1. Ceny jsou určeny pro jakýkoliv způsob provedení, např. s uklínováním, s případným přivařením k_x000D_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zámečnické_x000D_
 - montáž._x000D_
</t>
  </si>
  <si>
    <t>M</t>
  </si>
  <si>
    <t>55331384</t>
  </si>
  <si>
    <t>8</t>
  </si>
  <si>
    <t>-1890204897</t>
  </si>
  <si>
    <t>7</t>
  </si>
  <si>
    <t>642945112</t>
  </si>
  <si>
    <t>Osazování ocelových zárubní protipožárních nebo protiplynových dveří do vynechaného otvoru, s obetonováním, dveří dvoukřídlových přes 2,5 do 6,5 m2</t>
  </si>
  <si>
    <t>-2059718589</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</si>
  <si>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</si>
  <si>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55331332</t>
  </si>
  <si>
    <t>-1832076673</t>
  </si>
  <si>
    <t>9</t>
  </si>
  <si>
    <t>Ostatní konstrukce a práce, bourání</t>
  </si>
  <si>
    <t>900200001R02</t>
  </si>
  <si>
    <t>Požární ucpávka prostupu 140x60mm EI60, EI90</t>
  </si>
  <si>
    <t>ks</t>
  </si>
  <si>
    <t>2065884504</t>
  </si>
  <si>
    <t>10</t>
  </si>
  <si>
    <t>900200001R03</t>
  </si>
  <si>
    <t>Požární ucpávka prostupu pr.30mm, EI90</t>
  </si>
  <si>
    <t>-1811040097</t>
  </si>
  <si>
    <t>11</t>
  </si>
  <si>
    <t>949101111</t>
  </si>
  <si>
    <t>Lešení pomocné pracovní pro objekty pozemních staveb pro zatížení do 150 kg/m2, o výšce lešeňové podlahy do 1,9 m</t>
  </si>
  <si>
    <t>-59832084</t>
  </si>
  <si>
    <t>"chodba"</t>
  </si>
  <si>
    <t>12</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</si>
  <si>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</si>
  <si>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</si>
  <si>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1607924506</t>
  </si>
  <si>
    <t xml:space="preserve">Poznámka k souboru cen:_x000D_
1. Cena -1111 lze použít i pro vyčištění půdy a rovné střechy budov, pokud definitivní úprava_x000D_
 umožňuje, aby se ploché střechy používalo jako terasy, nebo tehdy, když je nutno čistit konstrukce_x000D_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obrysem_x000D_
 podlaží budovy. Plochy balkonů se přičítají._x000D_
</t>
  </si>
  <si>
    <t>17,5+16,5+110,0+16,5</t>
  </si>
  <si>
    <t>13</t>
  </si>
  <si>
    <t>974031123</t>
  </si>
  <si>
    <t>Vysekání rýh ve zdivu cihelném na maltu vápennou nebo vápenocementovou do hl. 30 mm a šířky do 100 mm</t>
  </si>
  <si>
    <t>m</t>
  </si>
  <si>
    <t>796501234</t>
  </si>
  <si>
    <t>96</t>
  </si>
  <si>
    <t>Bourání konstrukcí</t>
  </si>
  <si>
    <t>kpl</t>
  </si>
  <si>
    <t>968072455</t>
  </si>
  <si>
    <t>Vybourání kovových rámů oken s křídly, dveřních zárubní, vrat, stěn, ostění nebo obkladů dveřních zárubní, plochy do 2 m2</t>
  </si>
  <si>
    <t>525824618</t>
  </si>
  <si>
    <t xml:space="preserve">Poznámka k souboru cen:_x000D_
1. V cenách -2244 až -2559 jsou započteny i náklady na vyvěšení křídel._x000D_
2. Cenou -2641 se oceňuje i vybourání nosné ocelové konstrukce pro sádrokartonové příčky._x000D_
</t>
  </si>
  <si>
    <t>"vstupní dveře do strojovny UPS"0,8*2,0</t>
  </si>
  <si>
    <t>16</t>
  </si>
  <si>
    <t>977151113</t>
  </si>
  <si>
    <t>Jádrové vrty diamantovými korunkami do stavebních materiálů (železobetonu, betonu, cihel, obkladů, dlažeb, kamene) průměru přes 40 do 50 mm</t>
  </si>
  <si>
    <t>2112163596</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</si>
  <si>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</si>
  <si>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"chodba a strojovna UPS"0,3</t>
  </si>
  <si>
    <t>977151119</t>
  </si>
  <si>
    <t>Jádrové vrty diamantovými korunkami do stavebních materiálů (železobetonu, betonu, cihel, obkladů, dlažeb, kamene) průměru přes 100 do 110 mm</t>
  </si>
  <si>
    <t>-1059316390</t>
  </si>
  <si>
    <t>"kabelový rošt"2*2*0,2</t>
  </si>
  <si>
    <t>978013141</t>
  </si>
  <si>
    <t>Otlučení vápenných nebo vápenocementových omítek vnitřních ploch stěn s vyškrabáním spar, s očištěním zdiva, v rozsahu přes 10 do 30 %</t>
  </si>
  <si>
    <t>-589509716</t>
  </si>
  <si>
    <t xml:space="preserve">Poznámka k souboru cen:_x000D_
1. Položky lze použít i pro ocenění otlučení sádrových, hliněných apod. vnitřních omítek._x000D_
</t>
  </si>
  <si>
    <t>2*(5,8+3,0)*3,06</t>
  </si>
  <si>
    <t>997</t>
  </si>
  <si>
    <t>Přesun sutě</t>
  </si>
  <si>
    <t>997013153</t>
  </si>
  <si>
    <t>Vnitrostaveništní doprava suti a vybouraných hmot vodorovně do 50 m svisle s omezením mechanizace pro budovy a haly výšky přes 9 do 12 m</t>
  </si>
  <si>
    <t>t</t>
  </si>
  <si>
    <t>-2002953352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</si>
  <si>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</si>
  <si>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</si>
  <si>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</si>
  <si>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1965101975</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</si>
  <si>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</si>
  <si>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</si>
  <si>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</si>
  <si>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1456593424</t>
  </si>
  <si>
    <t>0,902*24 'Přepočtené koeficientem množství</t>
  </si>
  <si>
    <t>997013802</t>
  </si>
  <si>
    <t>Poplatek za uložení stavebního odpadu na skládce (skládkovné) z armovaného betonu zatříděného do Katalogu odpadů pod kódem 170 101</t>
  </si>
  <si>
    <t>-330070818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</si>
  <si>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</si>
  <si>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</si>
  <si>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</si>
  <si>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</si>
  <si>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</si>
  <si>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-1883087314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</si>
  <si>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</si>
  <si>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</si>
  <si>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</si>
  <si>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741</t>
  </si>
  <si>
    <t>Elektroinstalace - silnoproud</t>
  </si>
  <si>
    <t>74101R02</t>
  </si>
  <si>
    <t>Nové rozvody elektroinstalací dle samostatného rozpočtu</t>
  </si>
  <si>
    <t>-1528908539</t>
  </si>
  <si>
    <t>763</t>
  </si>
  <si>
    <t>Konstrukce suché výstavby</t>
  </si>
  <si>
    <t>763111417</t>
  </si>
  <si>
    <t>Příčka ze sádrokartonových desek s nosnou konstrukcí z jednoduchých ocelových profilů UW, CW dvojitě opláštěná deskami standardními A tl. 2 x 12,5 mm, EI 60, příčka tl. 150 mm, profil 100 TI tl. 100 mm, Rw 55 dB</t>
  </si>
  <si>
    <t>-1273614633</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</si>
  <si>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</si>
  <si>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2,8*3,06-2,5*2,1</t>
  </si>
  <si>
    <t>763171113</t>
  </si>
  <si>
    <t>Instalační technika pro konstrukce ze sádrokartonových desek montáž revizních klapek pro příčky nebo předsazené stěny, velikost přes 0,25 do 0,50 m2</t>
  </si>
  <si>
    <t>-349911179</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</si>
  <si>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</si>
  <si>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59030166</t>
  </si>
  <si>
    <t>klapka revizní protipožární pro stěny tl 12,5mm 600x300mm EW30DP1</t>
  </si>
  <si>
    <t>32</t>
  </si>
  <si>
    <t>470345749</t>
  </si>
  <si>
    <t>998763201</t>
  </si>
  <si>
    <t>Přesun hmot pro dřevostavby stanovený procentní sazbou (%) z ceny vodorovná dopravní vzdálenost do 50 m v objektech výšky přes 6 do 12 m</t>
  </si>
  <si>
    <t>%</t>
  </si>
  <si>
    <t>1201010699</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</si>
  <si>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</si>
  <si>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</si>
  <si>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</si>
  <si>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766660001</t>
  </si>
  <si>
    <t>Montáž dveřních křídel dřevěných nebo plastových otevíravých do ocelové zárubně povrchově upravených jednokřídlových, šířky do 800 mm</t>
  </si>
  <si>
    <t>1730308328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</si>
  <si>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</si>
  <si>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61165192</t>
  </si>
  <si>
    <t>-318683038</t>
  </si>
  <si>
    <t>766660031</t>
  </si>
  <si>
    <t>Montáž dveřních křídel dřevěných nebo plastových otevíravých do ocelové zárubně protipožárních dvoukřídlových jakékoliv šířky</t>
  </si>
  <si>
    <t>1456410029</t>
  </si>
  <si>
    <t>61165196</t>
  </si>
  <si>
    <t>390357565</t>
  </si>
  <si>
    <t>998766202</t>
  </si>
  <si>
    <t>Přesun hmot pro konstrukce truhlářské stanovený procentní sazbou (%) z ceny vodorovná dopravní vzdálenost do 50 m v objektech výšky přes 6 do 12 m</t>
  </si>
  <si>
    <t>948959186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</si>
  <si>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</si>
  <si>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</si>
  <si>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</si>
  <si>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76700R01</t>
  </si>
  <si>
    <t>689981680</t>
  </si>
  <si>
    <t>767649191</t>
  </si>
  <si>
    <t>Montáž dveří ocelových doplňků dveří samozavírače hydraulického</t>
  </si>
  <si>
    <t>688633775</t>
  </si>
  <si>
    <t xml:space="preserve">Poznámka k souboru cen:_x000D_
1. Cenami nelze oceňovat montáž kompletu dveří s rámem charakteru stěny; tyto práce se oceňují_x000D_
 cenami souborů cen 767 11- . . Montáž stěn a příček pro zasklení, 767 12- . . Montáž stěn a příček_x000D_
 s výplní drátěnou sítí a 767 13- . . Montáž stěn a příček z hliníkového plechu._x000D_
2. V cenách nejsou započteny náklady na:_x000D_
 a) montáž okopových plechů a hliníkových lišt; tyto práce se oceňují cenami souboru cen 767_x000D_
 89-61 Montáž lišt a okopových plechů,_x000D_
 b) montáž těsnění dveří; tyto práce se oceňují cenami 767 62-6101 až -6103 Montáž těsnění oken._x000D_
3. V cenách – 0111 až -0224 jsou započteny i náklady na montáž dveří včetně zárubní nebo ocelových_x000D_
 rámů._x000D_
4. V ceně -8351 je započtena i montáž jednostranného spojení ocelovou lištou přivařením nebo_x000D_
 oboustranným svařením dvou prvků (dveří, stěn, oken)._x000D_
5. V ceně -8353 je započteno i provedení rohového spojení dvou prvků._x000D_
</t>
  </si>
  <si>
    <t>549172650</t>
  </si>
  <si>
    <t>samozavírač dveří hydraulický S200</t>
  </si>
  <si>
    <t>863366973</t>
  </si>
  <si>
    <t>767581802</t>
  </si>
  <si>
    <t>Demontáž podhledů lamel</t>
  </si>
  <si>
    <t>1316627174</t>
  </si>
  <si>
    <t>"chodba"5,85*2,8</t>
  </si>
  <si>
    <t>767583343</t>
  </si>
  <si>
    <t>Montáž kovových podhledů lamelových šířky 150, plochy přes 20 m2</t>
  </si>
  <si>
    <t>1999417370</t>
  </si>
  <si>
    <t xml:space="preserve">Poznámka k souboru cen:_x000D_
1. Cenami -5114 a -5115 se oceňuje jen úprava lamel a kazet na obvodu ploch projektovaných_x000D_
 kosoúhlých nebo zakřivených konstrukcí._x000D_
2. Cenami -5101 až -5103 nelze oceňovat pomocné konstrukce z válcovaných profilů; tyto práce se_x000D_
 oceňují cenami souboru cen 767 99- Montáž ostatních atypických zámečnických konstrukcí._x000D_
3. V cenách -3341 až -4703 není započtena montáž doplňků podhledů; tyto práce se oceňují cenami_x000D_
 souboru cen 767 58-51 Montáž doplňků podhledů pomocných konstrukcí._x000D_
</t>
  </si>
  <si>
    <t>998767202</t>
  </si>
  <si>
    <t>Přesun hmot pro zámečnické konstrukce stanovený procentní sazbou (%) z ceny vodorovná dopravní vzdálenost do 50 m v objektech výšky přes 6 do 12 m</t>
  </si>
  <si>
    <t>-2071807449</t>
  </si>
  <si>
    <t xml:space="preserve">Poznámka k souboru cen:_x000D_
1. Ceny pro přesun hmot stanovený z hmotnosti přesunovaného materiálu se používají tehdy, pokud je_x000D_
 možné určit hmotnost za celý stavební díl. Do této hmotnosti se započítává i hmotnost materiálů_x000D_
 oceňovaných ve specifikaci._x000D_
2. Pokud nelze jednoznačně stanovit hmotnost přesunovaných materiálů, lze pro výpočet přesunu hmot_x000D_
 použít orientačně procentní sazbu. Touto sazbou se vynásobí rozpočtové náklady za celý stavební díl_x000D_
 včetně nákladů na materiál ve specifikacích._x000D_
3. Příplatek k cenám -7181 pro přesun prováděný bez použití mechanizace, tj. za ztížených podmínek,_x000D_
 lze použít pouze pro hmotnost materiálu, která se tímto způsobem skutečně přemísťuje._x000D_
</t>
  </si>
  <si>
    <t>783</t>
  </si>
  <si>
    <t>Dokončovací práce - nátěry</t>
  </si>
  <si>
    <t>783301303</t>
  </si>
  <si>
    <t>Příprava podkladu zámečnických konstrukcí před provedením nátěru odrezivění odrezovačem bezoplachovým</t>
  </si>
  <si>
    <t>121890345</t>
  </si>
  <si>
    <t>"zárubně"0,25*(2*2,0+0,8)+0,25*(2*2,0+2,5)</t>
  </si>
  <si>
    <t>783314203</t>
  </si>
  <si>
    <t>Základní antikorozní nátěr zámečnických konstrukcí jednonásobný syntetický samozákladující</t>
  </si>
  <si>
    <t>1231984444</t>
  </si>
  <si>
    <t>783315101</t>
  </si>
  <si>
    <t>Mezinátěr zámečnických konstrukcí jednonásobný syntetický standardní</t>
  </si>
  <si>
    <t>46252077</t>
  </si>
  <si>
    <t>783317101</t>
  </si>
  <si>
    <t>Krycí nátěr (email) zámečnických konstrukcí jednonásobný syntetický standardní</t>
  </si>
  <si>
    <t>-999893798</t>
  </si>
  <si>
    <t>783836401</t>
  </si>
  <si>
    <t>Ochranný protikarbonatační nátěr omítek epoxidový</t>
  </si>
  <si>
    <t>410835496</t>
  </si>
  <si>
    <t>"předsíň výtahu"</t>
  </si>
  <si>
    <t>2*(2,8+5,8)*2,0</t>
  </si>
  <si>
    <t>783896409</t>
  </si>
  <si>
    <t>Ochranný protikarbonatační nátěr omítek Příplatek k cenám za provedení barevného nátěru v odstínu náročném</t>
  </si>
  <si>
    <t>975613521</t>
  </si>
  <si>
    <t>784</t>
  </si>
  <si>
    <t>Dokončovací práce - malby a tapety</t>
  </si>
  <si>
    <t>784121001</t>
  </si>
  <si>
    <t>Oškrabání malby v místnostech výšky do 3,80 m</t>
  </si>
  <si>
    <t>278452239</t>
  </si>
  <si>
    <t xml:space="preserve">Poznámka k souboru cen:_x000D_
1. Cenami souboru cen se oceňuje jakýkoli počet současně škrabaných vrstev barvy._x000D_
</t>
  </si>
  <si>
    <t>2*(3,0+5,8)*3,06+3,0*5,8</t>
  </si>
  <si>
    <t>2*(5,85+2,8)*3,06</t>
  </si>
  <si>
    <t>2*(39,03+2,8)*3,06</t>
  </si>
  <si>
    <t>2*(2,8+5,8)*1,06+2,8*5,8</t>
  </si>
  <si>
    <t>784121011</t>
  </si>
  <si>
    <t>Rozmývání podkladu po oškrabání malby v místnostech výšky do 3,80 m</t>
  </si>
  <si>
    <t>-940264197</t>
  </si>
  <si>
    <t>784181101</t>
  </si>
  <si>
    <t>Penetrace podkladu jednonásobná základní akrylátová v místnostech výšky do 3,80 m</t>
  </si>
  <si>
    <t>-1821751634</t>
  </si>
  <si>
    <t>784221101</t>
  </si>
  <si>
    <t>Malby z malířských směsí otěruvzdorných za sucha dvojnásobné, bílé za sucha otěruvzdorné dobře v místnostech výšky do 3,80 m</t>
  </si>
  <si>
    <t>1952359094</t>
  </si>
  <si>
    <t>VRN</t>
  </si>
  <si>
    <t>Vedlejší rozpočtové náklady</t>
  </si>
  <si>
    <t>VRN1</t>
  </si>
  <si>
    <t>Průzkumné, geodetické a projektové práce</t>
  </si>
  <si>
    <t>013244000</t>
  </si>
  <si>
    <t>1024</t>
  </si>
  <si>
    <t>-612056844</t>
  </si>
  <si>
    <t>013254000</t>
  </si>
  <si>
    <t>Dokumentace skutečného provedení stavby</t>
  </si>
  <si>
    <t>-938098640</t>
  </si>
  <si>
    <t>VRN3</t>
  </si>
  <si>
    <t>Zařízení staveniště</t>
  </si>
  <si>
    <t>032103000</t>
  </si>
  <si>
    <t>Náklady na zařízení staveniště</t>
  </si>
  <si>
    <t>-455866152</t>
  </si>
  <si>
    <t>VRN4</t>
  </si>
  <si>
    <t>Inženýrská činnost</t>
  </si>
  <si>
    <t>043194000</t>
  </si>
  <si>
    <t>-1893386184</t>
  </si>
  <si>
    <t>VRN8</t>
  </si>
  <si>
    <t>Přesun stavebních kapacit</t>
  </si>
  <si>
    <t>081002000</t>
  </si>
  <si>
    <t>Mimostaveništní doprava</t>
  </si>
  <si>
    <t>-898008416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</si>
  <si>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</si>
  <si>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</si>
  <si>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</si>
  <si>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</si>
  <si>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</si>
  <si>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</si>
  <si>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</si>
  <si>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</si>
  <si>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</si>
  <si>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</si>
  <si>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</si>
  <si>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</si>
  <si>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</si>
  <si>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</si>
  <si>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</si>
  <si>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</si>
  <si>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</si>
  <si>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</si>
  <si>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</si>
  <si>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</si>
  <si>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</si>
  <si>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</si>
  <si>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</si>
  <si>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</si>
  <si>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</si>
  <si>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</si>
  <si>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</si>
  <si>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</si>
  <si>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</si>
  <si>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</si>
  <si>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</si>
  <si>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</si>
  <si>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</si>
  <si>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</si>
  <si>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</si>
  <si>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</si>
  <si>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</si>
  <si>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</si>
  <si>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</si>
  <si>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</si>
  <si>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</si>
  <si>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</si>
  <si>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</si>
  <si>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</si>
  <si>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</si>
  <si>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</si>
  <si>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</si>
  <si>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</si>
  <si>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</si>
  <si>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</si>
  <si>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</si>
  <si>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</si>
  <si>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</si>
  <si>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</si>
  <si>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</si>
  <si>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</si>
  <si>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</si>
  <si>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</si>
  <si>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</si>
  <si>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</si>
  <si>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</si>
  <si>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</si>
  <si>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</si>
  <si>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</si>
  <si>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</si>
  <si>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</si>
  <si>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</si>
  <si>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</si>
  <si>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</si>
  <si>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</si>
  <si>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</si>
  <si>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</si>
  <si>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</si>
  <si>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</si>
  <si>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</si>
  <si>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</si>
  <si>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</si>
  <si>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</si>
  <si>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</si>
  <si>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</si>
  <si>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</si>
  <si>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</si>
  <si>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</si>
  <si>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</si>
  <si>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</si>
  <si>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</si>
  <si>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</si>
  <si>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</si>
  <si>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</si>
  <si>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</si>
  <si>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</si>
  <si>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</si>
  <si>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</si>
  <si>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</si>
  <si>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</si>
  <si>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</si>
  <si>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</si>
  <si>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</si>
  <si>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</si>
  <si>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</si>
  <si>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</si>
  <si>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</si>
  <si>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</si>
  <si>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</si>
  <si>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</si>
  <si>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</si>
  <si>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</si>
  <si>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</si>
  <si>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</si>
  <si>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</si>
  <si>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</si>
  <si>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</si>
  <si>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</si>
  <si>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</si>
  <si>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</si>
  <si>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</si>
  <si>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</si>
  <si>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</si>
  <si>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</si>
  <si>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</si>
  <si>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</si>
  <si>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</si>
  <si>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</si>
  <si>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</si>
  <si>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</si>
  <si>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</si>
  <si>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</si>
  <si>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</si>
  <si>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</si>
  <si>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</si>
  <si>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</si>
  <si>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</si>
  <si>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</si>
  <si>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</si>
  <si>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</si>
  <si>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</si>
  <si>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</si>
  <si>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</si>
  <si>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</si>
  <si>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</si>
  <si>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</si>
  <si>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</si>
  <si>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</si>
  <si>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</si>
  <si>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</si>
  <si>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</si>
  <si>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</si>
  <si>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</si>
  <si>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</si>
  <si>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</si>
  <si>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</si>
  <si>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</si>
  <si>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</si>
  <si>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</si>
  <si>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</si>
  <si>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</si>
  <si>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</si>
  <si>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</si>
  <si>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</si>
  <si>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</si>
  <si>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</si>
  <si>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</si>
  <si>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</si>
  <si>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</si>
  <si>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</si>
  <si>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</si>
  <si>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</si>
  <si>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</si>
  <si>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</si>
  <si>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</si>
  <si>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</si>
  <si>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</si>
  <si>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</si>
  <si>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</si>
  <si>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</si>
  <si>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</si>
  <si>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</si>
  <si>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</si>
  <si>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</si>
  <si>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</si>
  <si>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</si>
  <si>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</si>
  <si>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</si>
  <si>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</si>
  <si>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</si>
  <si>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</si>
  <si>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Záložní zdroj pro evakuační výtah a nouzové osvětlení LDN Chittussiho 1 a, Praha 6 Bubeneč</t>
  </si>
  <si>
    <t>název akce: Rek. výtahu v LDN Chitussiho 1A, Praha 6 Bubeneč</t>
  </si>
  <si>
    <t>objekt: El_instalace - napojení evak. výtahu na UPS</t>
  </si>
  <si>
    <t>Rekapitulace ceny</t>
  </si>
  <si>
    <t>p.č.</t>
  </si>
  <si>
    <t>základ</t>
  </si>
  <si>
    <t>cena /Kč/</t>
  </si>
  <si>
    <t>dodávky zařízení</t>
  </si>
  <si>
    <t>doprava dodávek</t>
  </si>
  <si>
    <t>přesun dodávek</t>
  </si>
  <si>
    <t>materiál elektromontážní</t>
  </si>
  <si>
    <t>prořez</t>
  </si>
  <si>
    <t>materiál podružný</t>
  </si>
  <si>
    <t>elektromontáže</t>
  </si>
  <si>
    <t>demontáže</t>
  </si>
  <si>
    <t>PPV pro elektromontáže</t>
  </si>
  <si>
    <t>dodávky celkem</t>
  </si>
  <si>
    <t>materiál+výkony celkem</t>
  </si>
  <si>
    <t>ostatní náklady</t>
  </si>
  <si>
    <t>NÁKLADY hl.III celkem</t>
  </si>
  <si>
    <t>zařízení staveniště</t>
  </si>
  <si>
    <t>NÁKLADY hl.VI celkem</t>
  </si>
  <si>
    <t>revize</t>
  </si>
  <si>
    <t>NÁKLADY hl.XI celkem</t>
  </si>
  <si>
    <t>CENA bez DPH (Kč)</t>
  </si>
  <si>
    <t>Datum: 10.03.2020</t>
  </si>
  <si>
    <t>Vypracoval: Josef Ottl</t>
  </si>
  <si>
    <t>Soupis položek</t>
  </si>
  <si>
    <t>č.položky</t>
  </si>
  <si>
    <t>popis položky</t>
  </si>
  <si>
    <t>mj.</t>
  </si>
  <si>
    <t>množství</t>
  </si>
  <si>
    <t xml:space="preserve">cena/mj.     </t>
  </si>
  <si>
    <t>cena celkem</t>
  </si>
  <si>
    <t>Nh/mj.</t>
  </si>
  <si>
    <t>Nh celkem</t>
  </si>
  <si>
    <t>VKP</t>
  </si>
  <si>
    <t>TC</t>
  </si>
  <si>
    <t>kap.</t>
  </si>
  <si>
    <t>Dodávky zařízení</t>
  </si>
  <si>
    <t>Rozvodnice Rups                    ozn.Rups</t>
  </si>
  <si>
    <t>S</t>
  </si>
  <si>
    <t>*</t>
  </si>
  <si>
    <t>DE</t>
  </si>
  <si>
    <t>Rozvodnice RH - doplněk        ozn.RH</t>
  </si>
  <si>
    <t>Rozvodnice Rs                        ozn.Rs</t>
  </si>
  <si>
    <t>Rozvodnice Rz                        ozn.Rz</t>
  </si>
  <si>
    <t>Dodávka UPS                         ozn.UPS</t>
  </si>
  <si>
    <t>součet</t>
  </si>
  <si>
    <t>Materiál elektromontážní</t>
  </si>
  <si>
    <t>kabel 1kV PRAFlaDur 3x35+25</t>
  </si>
  <si>
    <t>ME</t>
  </si>
  <si>
    <t>kabel 1kV PRAFlaDur 4x25</t>
  </si>
  <si>
    <t>kabel 1kV PRAFlaDur 4x16</t>
  </si>
  <si>
    <t>kabel 1kV PRAFlaDur 3x1,5</t>
  </si>
  <si>
    <t>kabel 1kV PRAFlaDur 3x2,5</t>
  </si>
  <si>
    <t>kabel 1kV PRAFlaDur 5x1,5</t>
  </si>
  <si>
    <t>vodič CY 16  /H07V-U/</t>
  </si>
  <si>
    <t>vodič CY 6  /H07V-U/</t>
  </si>
  <si>
    <t>ekvipotenciální svorkovnice EPS 2 s krytem</t>
  </si>
  <si>
    <t>spoj požárního žlabu 50x125x1.25</t>
  </si>
  <si>
    <t>kab žlab děro KZI 60x150x1.25 S</t>
  </si>
  <si>
    <t>/KZI/ oblouk 90*  NO 90X50X125 S</t>
  </si>
  <si>
    <t>/KZI/ T-kus  NT 50x125 S</t>
  </si>
  <si>
    <t>/KZI/ oblouk klesající NKO 90x50x125 S</t>
  </si>
  <si>
    <t>stěnový závěs pož.žla.60x150 viz. výkres E1 sestav</t>
  </si>
  <si>
    <t>stropní závěs pož. žl.60x150 viz. výkres E1 sestav</t>
  </si>
  <si>
    <t>ocelová nosná konstrukce do rozvodnice RH do 10kg</t>
  </si>
  <si>
    <t>Z</t>
  </si>
  <si>
    <t>materiálová rezerva pro repasi zařízení Vzt dle TZ</t>
  </si>
  <si>
    <t>KL 60X150S lávka kabelová pozink, svod k UPS</t>
  </si>
  <si>
    <t>svislý stěn.závěs pož.láv.60x150</t>
  </si>
  <si>
    <t>příchytka kabelu na lávku PKC1 1200</t>
  </si>
  <si>
    <t>příchytka kabelu na lávku PKC1 1201</t>
  </si>
  <si>
    <t>příchytka pož.kabelu 5232 ZNM + KPO 6x50</t>
  </si>
  <si>
    <t>kotva požární KPO 8x77, pro rozvodnice</t>
  </si>
  <si>
    <t>hmoždinka plastová HM8/8x40mm</t>
  </si>
  <si>
    <t>tlačítko pro Total-Stop 1/0 6A, 230V</t>
  </si>
  <si>
    <t>spojka 1kV plast gelová 4x16</t>
  </si>
  <si>
    <t>vodičová spojka Cu lisovací 16 KU-ZE</t>
  </si>
  <si>
    <t>kabelové oko Cu lisovací 35x8 KU</t>
  </si>
  <si>
    <t>smršťovací trubice KZ3/6-25(3x6)</t>
  </si>
  <si>
    <t>smršťovací trubice RPK 30/8</t>
  </si>
  <si>
    <t>smršťovací trubice KZ4X/6-16(4x16)</t>
  </si>
  <si>
    <t>smršťovací trubice KZ4X/16-50(4x25)</t>
  </si>
  <si>
    <t>smršťovací trubice KZ4X/16-50(4x35)</t>
  </si>
  <si>
    <t>žárovka LED E27/10W 875lm 24V DC</t>
  </si>
  <si>
    <t>objímka svítidlová E27 vč. vodičů</t>
  </si>
  <si>
    <t>Elektromontáže</t>
  </si>
  <si>
    <t>kabel(-1kV CHKE)volně 3x50/4x35/5x25/24x2,5/37x1,5</t>
  </si>
  <si>
    <t>CE</t>
  </si>
  <si>
    <t>kabel(-1kV CHKE)volně 3x25/4x16/12x4/19x2,5/24x1,5</t>
  </si>
  <si>
    <t>kabel(-1kV CHKE) volně uložený do 2x4/3x2,5/4x1,5</t>
  </si>
  <si>
    <t>kabel(-1kV CHKE) volně ul.do 3x6/4x4/5x2,5/7x1,5</t>
  </si>
  <si>
    <t>vodič Cu(-CY,CYA) volně uložený do 1x35</t>
  </si>
  <si>
    <t>vodič Cu(-CY,CYA) pevně uložený do 1x35</t>
  </si>
  <si>
    <t>ochranná svorkovnice(nulový můstek)vč.zapoj.do 63A</t>
  </si>
  <si>
    <t>kabelový žlab 65/50 úplný</t>
  </si>
  <si>
    <t>stojina nebo závěs s výložníky</t>
  </si>
  <si>
    <t>úpr rozv RH, osazení nos.konstr. vč. výřezu masky</t>
  </si>
  <si>
    <t>vyčištění stáv zařízení Vzt viz. TZ</t>
  </si>
  <si>
    <t>rozvodnice do hmotnosti 50kg</t>
  </si>
  <si>
    <t>kabelový rošt do š.40cm</t>
  </si>
  <si>
    <t>příchytka Fe pro 1 kabel</t>
  </si>
  <si>
    <t>osazení do cihly hmoždinky HM8</t>
  </si>
  <si>
    <t>ovladač tlačítkový nást. vč. zapojení</t>
  </si>
  <si>
    <t>spojka 1kV smršťovací do 5x16</t>
  </si>
  <si>
    <t>ukončení v rozvaděči vč.zapojení vodiče do 2,5mm2</t>
  </si>
  <si>
    <t>ukončení v rozvaděči vč.zapojení vodiče do 6mm2</t>
  </si>
  <si>
    <t>ukončení v rozvaděči vč.zapojení vodiče do 16mm2</t>
  </si>
  <si>
    <t>ukončení v rozvaděči vč.zapojení vodiče do 25mm2</t>
  </si>
  <si>
    <t>ukončení v rozvaděči vč.zapojení vodiče do 35mm2</t>
  </si>
  <si>
    <t>ukončení kabelu smršťovací trubicí do 4x10</t>
  </si>
  <si>
    <t>ukončení kabelu smršťovací trubicí do 4x16</t>
  </si>
  <si>
    <t>ukončení kabelu smršťovací trubicí do 4x25</t>
  </si>
  <si>
    <t>ukončení kabelu smršťovací trubicí do 4x35</t>
  </si>
  <si>
    <t>výměna žárovky /svítidlo</t>
  </si>
  <si>
    <t>výměna žárov. objímky E27 vč. čištění a repase svítidla</t>
  </si>
  <si>
    <t>Demontáže</t>
  </si>
  <si>
    <t>ukončení v rozvaděči vč.zapojení vodiče do 16      /dmtž</t>
  </si>
  <si>
    <t>CD</t>
  </si>
  <si>
    <t>kabel(-CYKY) volně uložený do 5x16/24x2,5/48   /dmtž</t>
  </si>
  <si>
    <t>výměna žárovky /svítidlo neprodyšné                    /dmtž</t>
  </si>
  <si>
    <t>výměna žárovkové objímky do E27                       /dmtž</t>
  </si>
  <si>
    <t>vybour.otvoru ve zdi/cihla/ do 0,022m2/tl.do 0,30m</t>
  </si>
  <si>
    <t>ON</t>
  </si>
  <si>
    <t>poplatek za recyklaci světelného zdroje</t>
  </si>
  <si>
    <t>označení rozvaděče: Rups</t>
  </si>
  <si>
    <t>popis rozvaděče: Rozvodnice Rups</t>
  </si>
  <si>
    <t xml:space="preserve">Rekapitulace rozvaděče </t>
  </si>
  <si>
    <t>Materiál nosný</t>
  </si>
  <si>
    <t>podružný (%)</t>
  </si>
  <si>
    <t>Materiál celkem</t>
  </si>
  <si>
    <t>Výroba rozvaděče (Nh)</t>
  </si>
  <si>
    <t>Cena rozvaděče celkem</t>
  </si>
  <si>
    <t>cena/mj.</t>
  </si>
  <si>
    <t>Rozpis rozvaděče Rups</t>
  </si>
  <si>
    <t>skříň plast 3x18M/602x418x151mm/IP65 nást</t>
  </si>
  <si>
    <t>vypínač páčkový 3pól 400V/160A na lištu</t>
  </si>
  <si>
    <t>napěťová spoušť 230V</t>
  </si>
  <si>
    <t>redukce / převodník RS232 na LAN</t>
  </si>
  <si>
    <t>jistič 1pól/ch.B/10kA/ 6A</t>
  </si>
  <si>
    <t>jistič 1pól/ch.D/10kA/ 16A</t>
  </si>
  <si>
    <t>svorka řadová 2.5 mm2 vč. ukončení</t>
  </si>
  <si>
    <t>odp poj PV22-3 Ie 125 A, Ue AC 690V</t>
  </si>
  <si>
    <t>pojistková patrona válcová PV22 63A gG</t>
  </si>
  <si>
    <t>kryt vývodů k rozvodnici do 18MM</t>
  </si>
  <si>
    <t>rozbočovací svorkovnice 4pól. 25mm2</t>
  </si>
  <si>
    <t>samolep. schránka na plány</t>
  </si>
  <si>
    <t xml:space="preserve"> součet</t>
  </si>
  <si>
    <t>označení rozvaděče: RH</t>
  </si>
  <si>
    <t>popis rozvaděče: Rozvodnice RH - doplněk</t>
  </si>
  <si>
    <t>Rozpis rozvaděče RH</t>
  </si>
  <si>
    <t>pojistkový spodek 3pól FH000 do 3x160A</t>
  </si>
  <si>
    <t>pojistková patrona nožová NH000 80A gG</t>
  </si>
  <si>
    <t>vydrátování rozvaděče</t>
  </si>
  <si>
    <t>označení rozvaděče: Rs</t>
  </si>
  <si>
    <t>popis rozvaděče: Rozvodnice Rs</t>
  </si>
  <si>
    <t>Rozpis rozvaděče Rs</t>
  </si>
  <si>
    <t>skříň ocep 300x350x160mm/IP65 nást</t>
  </si>
  <si>
    <t>nosná konstr. s DIN 2x12MM</t>
  </si>
  <si>
    <t>plný přístrojový kryt</t>
  </si>
  <si>
    <t>kryt vývodů k rozvodnici do 12MM</t>
  </si>
  <si>
    <t>rozbočovací svorkovnice 1pól. 35/25mm2</t>
  </si>
  <si>
    <t>označení rozvaděče: Rz</t>
  </si>
  <si>
    <t>popis rozvaděče: Rozvodnice Rz</t>
  </si>
  <si>
    <t>Rozpis rozvaděče Rz</t>
  </si>
  <si>
    <t>skříň ocep 300x650x205mm/IP44 nást</t>
  </si>
  <si>
    <t>nosné lišty pro vestavbu (sada 2ks)</t>
  </si>
  <si>
    <t>rozvaděčový kryt š. 300mm</t>
  </si>
  <si>
    <t>stavebnicový díl s mont. deskou 250x450</t>
  </si>
  <si>
    <t>samolep. schránka na plány A4</t>
  </si>
  <si>
    <t>svorkovnice 1pól 1x35+2x25mm2 na lištu</t>
  </si>
  <si>
    <t>svorka řadová 4mm2/32A vč. koncovky</t>
  </si>
  <si>
    <t>prům.napáj.zdroj 230V AC/24V DC, 3000W</t>
  </si>
  <si>
    <t>označení rozvaděče: UPS</t>
  </si>
  <si>
    <t>popis rozvaděče: Dodávka UPS</t>
  </si>
  <si>
    <t>Rozpis rozvaděče UPS</t>
  </si>
  <si>
    <t>modulární UPS, SCHM MPW130PWC se zál. 45min.</t>
  </si>
  <si>
    <t>výkonový modul SCHM MPWPM25, 25kW</t>
  </si>
  <si>
    <t>bateriový stojan na 40ks 100Ah baterií</t>
  </si>
  <si>
    <t>baterie 100Ah</t>
  </si>
  <si>
    <t>bateriová sada SCHM</t>
  </si>
  <si>
    <t>propojovací kabeláž + bateriový odpojovač</t>
  </si>
  <si>
    <t>instalace a zaškolení obsluhy</t>
  </si>
  <si>
    <t>Celkem</t>
  </si>
  <si>
    <t>Všeobecné podmínky k výkazu výměr a provádění stavby</t>
  </si>
  <si>
    <t xml:space="preserve"> 1. Nabídková cena obsahuje veškeré práce a dodávky obsažené v projektové dokumentaci, výkazu výměr a výpisech materiálů, které jsou součástí projektové dokumentace a uvedené v cenové nabídce (rozpočtu stavby).
2. Věcné ani výměrové údaje ve všech soupisech prací a dodávek nesmí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 
3. Výkaz výměr, dodávek a prací není úplný ani vyčerpávající. Je souhrnný, tzn. že poskytuje ucelený přehled o rozsahu dodávky pomocí položek, které mají vliv na celkovou a pevnou cenu díla. Výkaz výměr je pouze jednou částí dokumentace.
4. Přiložený výpis prvků je informativní, případná neúplnost a nepřesnosti neovlivní celkovou cenu díla. Nabízející má povinnost upozornit na nepřesnosti výpisu prvků v rámci nabídkového řízení.
5. Předmětem díla a povinností zhotovitele je i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 
6. Nabídka zahrnuje dodávku a montáž materiálů a výrobků v kvalitě podle přiložené specifikace, vč. dopravy na staveniště a vnitrostaveništní dopravu a manipulaci, povinných zkoušek materiálů, vzorků a prací ve smyslu platných norem a předpisů. 
7. Součástí nabídky jsou i náklady na dodání potřebných atestů výrobků, provedení provozních zkoušek včetně dodání protokolů a revizních zpráv a náklady na zaškolení obsluhy. 
8. Součástí ceny díla je vytyčení, ochrana a zajištění stávajících inženýrských sítí (křižujících nebo v souběhu s prováděnými pracemi). 
9. Pokud není uvedeno jinak, jsou součástí jednotkový cen i náklady na přesun hmot, úklid staveniště, výrobní dokumentaci, dokumentaci skutečného stavu, předepsané zkoušky a vzorky, komplexní zkoušky, zábory nebo inženýrskou činnost dodavatele.  
10. Lešení si zajišťuje zhotovitel a náklady na jeho zřízení a odstranění vč. event. nájmu zahrne zhotovitel do jednotkových cen.
11. Pokud není v následující specifikaci uvedeno jinak, je součástí díla dodávka a provedení všech tepelných, požárních a protihlukových izolací  v rámci jednotkové ceny.    
12. Všechny instalované kabely budou označené pomocí štítků</t>
  </si>
  <si>
    <t>Nutná demontáž, vyčištění a následná montáž stávajících ventilátorů pro odvod tepla</t>
  </si>
  <si>
    <t>dveře vnitřní dřevěné plné hladké protipožární EW30DP1 1křídlé 800x1970mm vč.kování</t>
  </si>
  <si>
    <t>dveře vnitřní dřevěné plné hladké protipožární EI 30DP1 2křídlé 2500x2100mm vč.kování</t>
  </si>
  <si>
    <t>zárubeň ocelová protipožární EI30 pro sádrokarton s drážkou 150, 2500mm dvoukřídlá</t>
  </si>
  <si>
    <t>zárubeň ocelová protipožární EW30 pro pórobeton 150, 800mm levá,pravá</t>
  </si>
  <si>
    <t>HZS</t>
  </si>
  <si>
    <t>Dodavatelská dokumentace</t>
  </si>
  <si>
    <t>74102R03</t>
  </si>
  <si>
    <t>Likvidace stávajícího záložního zdroje baterií</t>
  </si>
  <si>
    <t>Revize požárních ucpávak a uzávěrů</t>
  </si>
  <si>
    <t>Činnost autorského dohledu</t>
  </si>
  <si>
    <t>5,85*2,8</t>
  </si>
  <si>
    <t>vyplní uchazeč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</si>
</sst>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
    <numFmt numFmtId="165" formatCode="dd\.mm\.yyyy"/>
    <numFmt numFmtId="166" formatCode="#,##0.00000"/>
    <numFmt numFmtId="167" formatCode="#,##0.000"/>
    <numFmt numFmtId="168" formatCode="#\ ###\ ##0;#\ ###\ ##0;"/>
    <numFmt numFmtId="169" formatCode="##\ ###\ ##0;##\ ###\ ##0;"/>
    <numFmt numFmtId="170" formatCode="000000000"/>
    <numFmt numFmtId="171" formatCode="#\ ###\ ###"/>
    <numFmt numFmtId="172" formatCode="0.000;0.000;"/>
    <numFmt numFmtId="173" formatCode="0.00;0.00;"/>
    <numFmt numFmtId="174" formatCode="#\ ###\ ##0.00"/>
  </numFmts>
  <fonts count="53">
    <font>
      <sz val="8"/>
      <name val="Arial CE"/>
      <family val="2"/>
    </font>
    <font>
      <sz val="11"/>
      <color theme="1"/>
      <name val="Calibri"/>
      <family val="2"/>
      <charset val="238"/>
      <scheme val="minor"/>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2"/>
      <color theme="1"/>
      <name val="Times New Roman CE"/>
      <charset val="238"/>
    </font>
    <font>
      <b/>
      <sz val="12"/>
      <color theme="1"/>
      <name val="Times New Roman CE"/>
      <charset val="238"/>
    </font>
    <font>
      <sz val="11"/>
      <color theme="1"/>
      <name val="Times New Roman CE"/>
      <charset val="238"/>
    </font>
    <font>
      <b/>
      <sz val="16"/>
      <color theme="1"/>
      <name val="Times New Roman CE"/>
      <charset val="238"/>
    </font>
    <font>
      <sz val="12"/>
      <color theme="1"/>
      <name val="Times New Roman"/>
      <family val="1"/>
      <charset val="238"/>
    </font>
    <font>
      <b/>
      <sz val="12"/>
      <color theme="1"/>
      <name val="Times New Roman"/>
      <family val="1"/>
      <charset val="238"/>
    </font>
    <font>
      <sz val="11"/>
      <color theme="1"/>
      <name val="Times New Roman"/>
      <family val="1"/>
      <charset val="238"/>
    </font>
    <font>
      <b/>
      <sz val="11"/>
      <color theme="1"/>
      <name val="Times New Roman CE"/>
      <charset val="238"/>
    </font>
    <font>
      <b/>
      <sz val="10"/>
      <color theme="1"/>
      <name val="Times New Roman CE"/>
      <charset val="238"/>
    </font>
    <font>
      <b/>
      <sz val="14"/>
      <color theme="1"/>
      <name val="Times New Roman CE"/>
      <charset val="238"/>
    </font>
    <font>
      <b/>
      <sz val="16"/>
      <color theme="1"/>
      <name val="Calibri"/>
      <family val="2"/>
      <charset val="238"/>
      <scheme val="minor"/>
    </font>
    <font>
      <sz val="10"/>
      <name val="Calibri"/>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99"/>
        <bgColor indexed="64"/>
      </patternFill>
    </fill>
    <fill>
      <patternFill patternType="solid">
        <fgColor rgb="FFFFCC99"/>
        <bgColor indexed="64"/>
      </patternFill>
    </fill>
  </fills>
  <borders count="3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s>
  <cellStyleXfs count="3">
    <xf numFmtId="0" fontId="0" fillId="0" borderId="0"/>
    <xf numFmtId="0" fontId="39" fillId="0" borderId="0" applyNumberFormat="0" applyFill="0" applyBorder="0" applyAlignment="0" applyProtection="0"/>
    <xf numFmtId="0" fontId="1" fillId="0" borderId="1"/>
  </cellStyleXfs>
  <cellXfs count="465">
    <xf numFmtId="0" fontId="0" fillId="0" borderId="0" xfId="0"/>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top"/>
    </xf>
    <xf numFmtId="0" fontId="2" fillId="0" borderId="0" xfId="0" applyFont="1" applyAlignment="1">
      <alignment horizontal="left" vertical="center"/>
    </xf>
    <xf numFmtId="0" fontId="0" fillId="0" borderId="5" xfId="0" applyBorder="1"/>
    <xf numFmtId="0" fontId="0" fillId="0" borderId="4" xfId="0" applyFont="1" applyBorder="1" applyAlignment="1">
      <alignment vertical="center"/>
    </xf>
    <xf numFmtId="0" fontId="15" fillId="0" borderId="6" xfId="0" applyFont="1" applyBorder="1" applyAlignment="1">
      <alignment horizontal="left" vertical="center"/>
    </xf>
    <xf numFmtId="0" fontId="0" fillId="0" borderId="6" xfId="0" applyFont="1" applyBorder="1" applyAlignment="1">
      <alignment vertical="center"/>
    </xf>
    <xf numFmtId="0" fontId="2"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19" fillId="4" borderId="9"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20" xfId="0" applyNumberFormat="1" applyFont="1" applyBorder="1" applyAlignment="1">
      <alignment vertical="center"/>
    </xf>
    <xf numFmtId="4" fontId="26" fillId="0" borderId="21" xfId="0" applyNumberFormat="1" applyFont="1" applyBorder="1" applyAlignment="1">
      <alignment vertical="center"/>
    </xf>
    <xf numFmtId="166" fontId="26" fillId="0" borderId="21" xfId="0" applyNumberFormat="1" applyFont="1" applyBorder="1" applyAlignment="1">
      <alignment vertical="center"/>
    </xf>
    <xf numFmtId="4" fontId="26" fillId="0" borderId="22" xfId="0" applyNumberFormat="1" applyFont="1" applyBorder="1" applyAlignment="1">
      <alignment vertical="center"/>
    </xf>
    <xf numFmtId="0" fontId="5" fillId="0" borderId="0" xfId="0" applyFont="1" applyAlignment="1">
      <alignment horizontal="left" vertical="center"/>
    </xf>
    <xf numFmtId="0" fontId="0" fillId="0" borderId="0" xfId="0" applyProtection="1"/>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6"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7"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5" fillId="0" borderId="1" xfId="0" applyFont="1" applyBorder="1" applyAlignment="1">
      <alignment horizontal="center" vertical="center"/>
    </xf>
    <xf numFmtId="0" fontId="35" fillId="0" borderId="27" xfId="0" applyFont="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2" fillId="0" borderId="30" xfId="0" applyFont="1" applyBorder="1" applyAlignment="1">
      <alignment horizontal="left" vertical="center"/>
    </xf>
    <xf numFmtId="0" fontId="36"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5"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7" fillId="0" borderId="0" xfId="0" applyFont="1" applyAlignment="1">
      <alignment vertical="center"/>
    </xf>
    <xf numFmtId="0" fontId="34" fillId="0" borderId="1" xfId="0" applyFont="1" applyBorder="1" applyAlignment="1">
      <alignment vertical="center"/>
    </xf>
    <xf numFmtId="0" fontId="37" fillId="0" borderId="29" xfId="0" applyFont="1" applyBorder="1" applyAlignment="1">
      <alignment vertical="center"/>
    </xf>
    <xf numFmtId="0" fontId="34" fillId="0" borderId="29" xfId="0" applyFont="1" applyBorder="1" applyAlignment="1">
      <alignment vertical="center"/>
    </xf>
    <xf numFmtId="0" fontId="0" fillId="0" borderId="1" xfId="0"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7" fillId="0" borderId="29" xfId="0" applyFont="1" applyBorder="1" applyAlignment="1"/>
    <xf numFmtId="0" fontId="32" fillId="0" borderId="27" xfId="0" applyFont="1" applyBorder="1" applyAlignment="1">
      <alignment vertical="top"/>
    </xf>
    <xf numFmtId="0" fontId="32" fillId="0" borderId="28" xfId="0" applyFont="1" applyBorder="1" applyAlignment="1">
      <alignment vertical="top"/>
    </xf>
    <xf numFmtId="0" fontId="32" fillId="0" borderId="1" xfId="0" applyFont="1" applyBorder="1" applyAlignment="1">
      <alignment horizontal="center" vertical="center"/>
    </xf>
    <xf numFmtId="0" fontId="32" fillId="0" borderId="1" xfId="0" applyFont="1" applyBorder="1" applyAlignment="1">
      <alignment horizontal="lef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xf numFmtId="14" fontId="0" fillId="0" borderId="0" xfId="0" applyNumberFormat="1" applyFont="1" applyAlignment="1">
      <alignment horizontal="left" vertical="center"/>
    </xf>
    <xf numFmtId="0" fontId="41" fillId="0" borderId="1" xfId="2" applyFont="1"/>
    <xf numFmtId="0" fontId="42" fillId="0" borderId="1" xfId="2" quotePrefix="1" applyFont="1"/>
    <xf numFmtId="0" fontId="43" fillId="0" borderId="1" xfId="2" applyFont="1"/>
    <xf numFmtId="0" fontId="44" fillId="0" borderId="1" xfId="2" applyFont="1" applyAlignment="1">
      <alignment vertical="top"/>
    </xf>
    <xf numFmtId="0" fontId="41" fillId="0" borderId="32" xfId="2" applyFont="1" applyBorder="1" applyAlignment="1">
      <alignment horizontal="right"/>
    </xf>
    <xf numFmtId="49" fontId="45" fillId="0" borderId="1" xfId="2" applyNumberFormat="1" applyFont="1"/>
    <xf numFmtId="2" fontId="45" fillId="0" borderId="1" xfId="2" applyNumberFormat="1" applyFont="1"/>
    <xf numFmtId="168" fontId="45" fillId="0" borderId="1" xfId="2" applyNumberFormat="1" applyFont="1"/>
    <xf numFmtId="169" fontId="45" fillId="0" borderId="1" xfId="2" applyNumberFormat="1" applyFont="1"/>
    <xf numFmtId="169" fontId="43" fillId="0" borderId="1" xfId="2" applyNumberFormat="1" applyFont="1"/>
    <xf numFmtId="0" fontId="41" fillId="0" borderId="25" xfId="2" applyFont="1" applyBorder="1"/>
    <xf numFmtId="49" fontId="45" fillId="0" borderId="25" xfId="2" applyNumberFormat="1" applyFont="1" applyBorder="1"/>
    <xf numFmtId="2" fontId="45" fillId="0" borderId="25" xfId="2" applyNumberFormat="1" applyFont="1" applyBorder="1"/>
    <xf numFmtId="168" fontId="45" fillId="0" borderId="25" xfId="2" applyNumberFormat="1" applyFont="1" applyBorder="1"/>
    <xf numFmtId="169" fontId="45" fillId="0" borderId="25" xfId="2" applyNumberFormat="1" applyFont="1" applyBorder="1"/>
    <xf numFmtId="0" fontId="42" fillId="0" borderId="33" xfId="2" applyFont="1" applyBorder="1"/>
    <xf numFmtId="49" fontId="46" fillId="0" borderId="33" xfId="2" applyNumberFormat="1" applyFont="1" applyBorder="1"/>
    <xf numFmtId="2" fontId="46" fillId="0" borderId="33" xfId="2" applyNumberFormat="1" applyFont="1" applyBorder="1"/>
    <xf numFmtId="168" fontId="46" fillId="0" borderId="33" xfId="2" applyNumberFormat="1" applyFont="1" applyBorder="1"/>
    <xf numFmtId="169" fontId="46" fillId="0" borderId="33" xfId="2" applyNumberFormat="1" applyFont="1" applyBorder="1"/>
    <xf numFmtId="2" fontId="41" fillId="0" borderId="1" xfId="2" applyNumberFormat="1" applyFont="1"/>
    <xf numFmtId="168" fontId="41" fillId="0" borderId="1" xfId="2" applyNumberFormat="1" applyFont="1"/>
    <xf numFmtId="169" fontId="41" fillId="0" borderId="1" xfId="2" applyNumberFormat="1" applyFont="1"/>
    <xf numFmtId="0" fontId="42" fillId="0" borderId="1" xfId="2" applyFont="1"/>
    <xf numFmtId="0" fontId="42" fillId="0" borderId="1" xfId="2" applyFont="1" applyAlignment="1">
      <alignment horizontal="center"/>
    </xf>
    <xf numFmtId="0" fontId="44" fillId="0" borderId="1" xfId="2" applyFont="1" applyAlignment="1">
      <alignment vertical="center"/>
    </xf>
    <xf numFmtId="0" fontId="44" fillId="0" borderId="1" xfId="2" applyFont="1" applyAlignment="1">
      <alignment horizontal="center" vertical="center"/>
    </xf>
    <xf numFmtId="0" fontId="43" fillId="0" borderId="32" xfId="2" applyFont="1" applyBorder="1"/>
    <xf numFmtId="170" fontId="43" fillId="0" borderId="32" xfId="2" applyNumberFormat="1" applyFont="1" applyBorder="1"/>
    <xf numFmtId="2" fontId="43" fillId="0" borderId="32" xfId="2" applyNumberFormat="1" applyFont="1" applyBorder="1"/>
    <xf numFmtId="171" fontId="43" fillId="0" borderId="32" xfId="2" applyNumberFormat="1" applyFont="1" applyBorder="1"/>
    <xf numFmtId="172" fontId="43" fillId="0" borderId="32" xfId="2" applyNumberFormat="1" applyFont="1" applyBorder="1"/>
    <xf numFmtId="173" fontId="43" fillId="0" borderId="32" xfId="2" applyNumberFormat="1" applyFont="1" applyBorder="1"/>
    <xf numFmtId="0" fontId="43" fillId="0" borderId="32" xfId="2" applyFont="1" applyBorder="1" applyAlignment="1">
      <alignment horizontal="center"/>
    </xf>
    <xf numFmtId="170" fontId="42" fillId="0" borderId="1" xfId="2" applyNumberFormat="1" applyFont="1"/>
    <xf numFmtId="2" fontId="42" fillId="0" borderId="1" xfId="2" applyNumberFormat="1" applyFont="1"/>
    <xf numFmtId="171" fontId="42" fillId="0" borderId="1" xfId="2" applyNumberFormat="1" applyFont="1"/>
    <xf numFmtId="172" fontId="42" fillId="0" borderId="1" xfId="2" applyNumberFormat="1" applyFont="1"/>
    <xf numFmtId="173" fontId="42" fillId="0" borderId="1" xfId="2" applyNumberFormat="1" applyFont="1"/>
    <xf numFmtId="170" fontId="43" fillId="0" borderId="1" xfId="2" applyNumberFormat="1" applyFont="1"/>
    <xf numFmtId="49" fontId="43" fillId="0" borderId="1" xfId="2" applyNumberFormat="1" applyFont="1"/>
    <xf numFmtId="2" fontId="43" fillId="0" borderId="1" xfId="2" applyNumberFormat="1" applyFont="1"/>
    <xf numFmtId="171" fontId="43" fillId="0" borderId="1" xfId="2" applyNumberFormat="1" applyFont="1"/>
    <xf numFmtId="172" fontId="43" fillId="0" borderId="1" xfId="2" applyNumberFormat="1" applyFont="1"/>
    <xf numFmtId="173" fontId="43" fillId="0" borderId="1" xfId="2" applyNumberFormat="1" applyFont="1"/>
    <xf numFmtId="49" fontId="43" fillId="0" borderId="1" xfId="2" applyNumberFormat="1" applyFont="1" applyAlignment="1">
      <alignment horizontal="center"/>
    </xf>
    <xf numFmtId="170" fontId="43" fillId="0" borderId="1" xfId="2" applyNumberFormat="1" applyFont="1" applyBorder="1"/>
    <xf numFmtId="49" fontId="43" fillId="0" borderId="1" xfId="2" applyNumberFormat="1" applyFont="1" applyBorder="1"/>
    <xf numFmtId="2" fontId="43" fillId="0" borderId="1" xfId="2" applyNumberFormat="1" applyFont="1" applyBorder="1"/>
    <xf numFmtId="171" fontId="43" fillId="0" borderId="1" xfId="2" applyNumberFormat="1" applyFont="1" applyBorder="1"/>
    <xf numFmtId="172" fontId="43" fillId="0" borderId="1" xfId="2" applyNumberFormat="1" applyFont="1" applyBorder="1"/>
    <xf numFmtId="173" fontId="43" fillId="0" borderId="1" xfId="2" applyNumberFormat="1" applyFont="1" applyBorder="1"/>
    <xf numFmtId="49" fontId="43" fillId="0" borderId="29" xfId="2" applyNumberFormat="1" applyFont="1" applyBorder="1" applyAlignment="1">
      <alignment horizontal="center"/>
    </xf>
    <xf numFmtId="0" fontId="43" fillId="0" borderId="29" xfId="2" applyFont="1" applyBorder="1"/>
    <xf numFmtId="170" fontId="43" fillId="0" borderId="29" xfId="2" applyNumberFormat="1" applyFont="1" applyBorder="1"/>
    <xf numFmtId="49" fontId="47" fillId="0" borderId="29" xfId="2" applyNumberFormat="1" applyFont="1" applyBorder="1"/>
    <xf numFmtId="49" fontId="43" fillId="0" borderId="29" xfId="2" applyNumberFormat="1" applyFont="1" applyBorder="1"/>
    <xf numFmtId="2" fontId="43" fillId="0" borderId="29" xfId="2" applyNumberFormat="1" applyFont="1" applyBorder="1"/>
    <xf numFmtId="171" fontId="43" fillId="0" borderId="29" xfId="2" applyNumberFormat="1" applyFont="1" applyBorder="1"/>
    <xf numFmtId="172" fontId="43" fillId="0" borderId="29" xfId="2" applyNumberFormat="1" applyFont="1" applyBorder="1"/>
    <xf numFmtId="173" fontId="43" fillId="0" borderId="29" xfId="2" applyNumberFormat="1" applyFont="1" applyBorder="1"/>
    <xf numFmtId="49" fontId="43" fillId="0" borderId="1" xfId="2" applyNumberFormat="1" applyFont="1" applyBorder="1" applyAlignment="1">
      <alignment horizontal="center"/>
    </xf>
    <xf numFmtId="0" fontId="48" fillId="0" borderId="1" xfId="2" applyFont="1"/>
    <xf numFmtId="170" fontId="48" fillId="0" borderId="1" xfId="2" applyNumberFormat="1" applyFont="1"/>
    <xf numFmtId="49" fontId="48" fillId="0" borderId="1" xfId="2" applyNumberFormat="1" applyFont="1"/>
    <xf numFmtId="2" fontId="48" fillId="0" borderId="1" xfId="2" applyNumberFormat="1" applyFont="1"/>
    <xf numFmtId="171" fontId="48" fillId="0" borderId="1" xfId="2" applyNumberFormat="1" applyFont="1"/>
    <xf numFmtId="172" fontId="48" fillId="0" borderId="1" xfId="2" applyNumberFormat="1" applyFont="1"/>
    <xf numFmtId="173" fontId="48" fillId="0" borderId="1" xfId="2" applyNumberFormat="1" applyFont="1"/>
    <xf numFmtId="49" fontId="48" fillId="0" borderId="1" xfId="2" applyNumberFormat="1" applyFont="1" applyAlignment="1">
      <alignment horizontal="center"/>
    </xf>
    <xf numFmtId="49" fontId="42" fillId="0" borderId="1" xfId="2" applyNumberFormat="1" applyFont="1"/>
    <xf numFmtId="49" fontId="42" fillId="0" borderId="1" xfId="2" applyNumberFormat="1" applyFont="1" applyAlignment="1">
      <alignment horizontal="center"/>
    </xf>
    <xf numFmtId="49" fontId="47" fillId="0" borderId="1" xfId="2" applyNumberFormat="1" applyFont="1"/>
    <xf numFmtId="0" fontId="48" fillId="0" borderId="1" xfId="2" applyFont="1" applyAlignment="1">
      <alignment horizontal="center"/>
    </xf>
    <xf numFmtId="0" fontId="43" fillId="0" borderId="1" xfId="2" applyFont="1" applyAlignment="1">
      <alignment horizontal="center"/>
    </xf>
    <xf numFmtId="0" fontId="49" fillId="0" borderId="1" xfId="2" applyFont="1"/>
    <xf numFmtId="0" fontId="49" fillId="0" borderId="1" xfId="2" quotePrefix="1" applyFont="1"/>
    <xf numFmtId="0" fontId="44" fillId="0" borderId="29" xfId="2" applyFont="1" applyBorder="1" applyAlignment="1">
      <alignment vertical="top"/>
    </xf>
    <xf numFmtId="0" fontId="49" fillId="0" borderId="29" xfId="2" applyFont="1" applyBorder="1"/>
    <xf numFmtId="0" fontId="43" fillId="0" borderId="32" xfId="2" applyFont="1" applyBorder="1" applyAlignment="1">
      <alignment horizontal="right"/>
    </xf>
    <xf numFmtId="0" fontId="48" fillId="0" borderId="32" xfId="2" applyFont="1" applyBorder="1"/>
    <xf numFmtId="49" fontId="43" fillId="0" borderId="25" xfId="2" applyNumberFormat="1" applyFont="1" applyBorder="1"/>
    <xf numFmtId="0" fontId="48" fillId="0" borderId="25" xfId="2" applyFont="1" applyBorder="1"/>
    <xf numFmtId="174" fontId="43" fillId="0" borderId="25" xfId="2" applyNumberFormat="1" applyFont="1" applyBorder="1"/>
    <xf numFmtId="171" fontId="43" fillId="0" borderId="25" xfId="2" applyNumberFormat="1" applyFont="1" applyBorder="1"/>
    <xf numFmtId="0" fontId="48" fillId="0" borderId="29" xfId="2" applyFont="1" applyBorder="1"/>
    <xf numFmtId="174" fontId="43" fillId="0" borderId="29" xfId="2" applyNumberFormat="1" applyFont="1" applyBorder="1"/>
    <xf numFmtId="0" fontId="43" fillId="0" borderId="25" xfId="2" applyFont="1" applyBorder="1"/>
    <xf numFmtId="0" fontId="50" fillId="0" borderId="25" xfId="2" applyFont="1" applyBorder="1"/>
    <xf numFmtId="49" fontId="50" fillId="0" borderId="25" xfId="2" applyNumberFormat="1" applyFont="1" applyBorder="1"/>
    <xf numFmtId="171" fontId="50" fillId="0" borderId="25" xfId="2" applyNumberFormat="1" applyFont="1" applyBorder="1"/>
    <xf numFmtId="0" fontId="48" fillId="0" borderId="1" xfId="2" applyFont="1" applyAlignment="1">
      <alignment vertical="top"/>
    </xf>
    <xf numFmtId="0" fontId="51" fillId="0" borderId="1" xfId="2" applyFont="1"/>
    <xf numFmtId="0" fontId="1" fillId="0" borderId="1" xfId="2"/>
    <xf numFmtId="4" fontId="0" fillId="5" borderId="23" xfId="0" applyNumberFormat="1" applyFont="1" applyFill="1" applyBorder="1" applyAlignment="1" applyProtection="1">
      <alignment vertical="center"/>
      <protection locked="0"/>
    </xf>
    <xf numFmtId="4" fontId="31" fillId="5" borderId="23" xfId="0" applyNumberFormat="1" applyFont="1" applyFill="1" applyBorder="1" applyAlignment="1" applyProtection="1">
      <alignment vertical="center"/>
      <protection locked="0"/>
    </xf>
    <xf numFmtId="2" fontId="43" fillId="6" borderId="1" xfId="2" applyNumberFormat="1" applyFont="1" applyFill="1"/>
    <xf numFmtId="2" fontId="43" fillId="6" borderId="1" xfId="2" applyNumberFormat="1" applyFont="1" applyFill="1" applyBorder="1"/>
    <xf numFmtId="2" fontId="43" fillId="6" borderId="29" xfId="2" applyNumberFormat="1" applyFont="1" applyFill="1" applyBorder="1"/>
    <xf numFmtId="171" fontId="43" fillId="6" borderId="29" xfId="2" applyNumberFormat="1" applyFont="1" applyFill="1" applyBorder="1"/>
    <xf numFmtId="0" fontId="4" fillId="3" borderId="8" xfId="0" applyFont="1" applyFill="1" applyBorder="1" applyAlignment="1">
      <alignment horizontal="left" vertical="center"/>
    </xf>
    <xf numFmtId="0" fontId="0" fillId="3" borderId="8" xfId="0" applyFont="1" applyFill="1" applyBorder="1" applyAlignment="1">
      <alignment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4" fontId="16"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horizontal="right" vertical="center"/>
    </xf>
    <xf numFmtId="0" fontId="2" fillId="0" borderId="0" xfId="0" applyFont="1" applyAlignment="1">
      <alignment horizontal="right" vertical="center"/>
    </xf>
    <xf numFmtId="0" fontId="0"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13" fillId="2" borderId="0" xfId="0" applyFont="1" applyFill="1" applyAlignment="1">
      <alignment horizontal="center" vertical="center"/>
    </xf>
    <xf numFmtId="0" fontId="0" fillId="0" borderId="0" xfId="0" applyFont="1" applyAlignment="1">
      <alignment horizontal="left" vertical="center" wrapText="1"/>
    </xf>
    <xf numFmtId="4" fontId="15" fillId="0" borderId="6" xfId="0" applyNumberFormat="1" applyFont="1" applyBorder="1" applyAlignment="1">
      <alignment vertical="center"/>
    </xf>
    <xf numFmtId="0" fontId="0" fillId="0" borderId="6" xfId="0" applyFont="1" applyBorder="1" applyAlignment="1">
      <alignment vertical="center"/>
    </xf>
    <xf numFmtId="0" fontId="19" fillId="4" borderId="7" xfId="0" applyFont="1" applyFill="1" applyBorder="1" applyAlignment="1">
      <alignment horizontal="center" vertical="center"/>
    </xf>
    <xf numFmtId="0" fontId="19" fillId="4" borderId="8" xfId="0" applyFont="1" applyFill="1" applyBorder="1" applyAlignment="1">
      <alignment horizontal="left" vertical="center"/>
    </xf>
    <xf numFmtId="0" fontId="19" fillId="4" borderId="8" xfId="0" applyFont="1" applyFill="1" applyBorder="1" applyAlignment="1">
      <alignment horizontal="center" vertical="center"/>
    </xf>
    <xf numFmtId="0" fontId="19" fillId="4" borderId="8" xfId="0" applyFont="1" applyFill="1" applyBorder="1" applyAlignment="1">
      <alignment horizontal="righ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0" fillId="0" borderId="0" xfId="0" applyNumberFormat="1" applyFont="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Border="1" applyAlignment="1">
      <alignment horizontal="left" vertical="center"/>
    </xf>
    <xf numFmtId="0" fontId="52" fillId="0" borderId="1" xfId="2" applyFont="1" applyAlignment="1">
      <alignment horizontal="justify" vertical="justify" wrapText="1"/>
    </xf>
    <xf numFmtId="0" fontId="1" fillId="0" borderId="1" xfId="2" applyAlignment="1">
      <alignment horizontal="justify" vertical="justify" wrapText="1"/>
    </xf>
    <xf numFmtId="0" fontId="35" fillId="0" borderId="1" xfId="0" applyFont="1" applyBorder="1" applyAlignment="1">
      <alignment horizontal="left" vertical="center" wrapText="1"/>
    </xf>
    <xf numFmtId="0" fontId="33" fillId="0" borderId="1" xfId="0" applyFont="1" applyBorder="1" applyAlignment="1">
      <alignment horizontal="center" vertical="center"/>
    </xf>
    <xf numFmtId="49" fontId="35" fillId="0" borderId="1" xfId="0" applyNumberFormat="1" applyFont="1" applyBorder="1" applyAlignment="1">
      <alignment horizontal="left" vertical="center" wrapText="1"/>
    </xf>
    <xf numFmtId="0" fontId="34" fillId="0" borderId="29" xfId="0" applyFont="1" applyBorder="1" applyAlignment="1">
      <alignment horizontal="left" wrapText="1"/>
    </xf>
    <xf numFmtId="0" fontId="33" fillId="0" borderId="1" xfId="0" applyFont="1" applyBorder="1" applyAlignment="1">
      <alignment horizontal="center" vertical="center" wrapText="1"/>
    </xf>
    <xf numFmtId="0" fontId="35" fillId="0" borderId="1" xfId="0" applyFont="1" applyBorder="1" applyAlignment="1">
      <alignment horizontal="left" vertical="top"/>
    </xf>
    <xf numFmtId="0" fontId="35" fillId="0" borderId="1" xfId="0" applyFont="1" applyBorder="1" applyAlignment="1">
      <alignment horizontal="left" vertical="center"/>
    </xf>
    <xf numFmtId="0" fontId="34" fillId="0" borderId="29" xfId="0" applyFont="1" applyBorder="1" applyAlignment="1">
      <alignment horizontal="left"/>
    </xf>
    <xf numFmtId="0" fontId="13" fillId="2"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14" fillId="0" borderId="0" xfId="0" applyFont="1" applyAlignment="1" applyProtection="1">
      <alignment horizontal="left" vertical="center"/>
    </xf>
    <xf numFmtId="0" fontId="13"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0" fontId="0" fillId="0" borderId="0" xfId="0" applyFont="1" applyAlignment="1" applyProtection="1">
      <alignment vertical="center"/>
    </xf>
    <xf numFmtId="0" fontId="0" fillId="0" borderId="4" xfId="0" applyFont="1" applyBorder="1" applyAlignment="1" applyProtection="1">
      <alignmen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4" xfId="0" applyFont="1" applyBorder="1" applyAlignment="1" applyProtection="1">
      <alignment vertical="center" wrapText="1"/>
    </xf>
    <xf numFmtId="0" fontId="0" fillId="0" borderId="0" xfId="0" applyFont="1" applyAlignment="1" applyProtection="1">
      <alignment vertical="center" wrapText="1"/>
    </xf>
    <xf numFmtId="0" fontId="0" fillId="0" borderId="0" xfId="0" applyFont="1" applyAlignment="1" applyProtection="1">
      <alignment horizontal="left" vertical="center" wrapText="1"/>
    </xf>
    <xf numFmtId="0" fontId="0" fillId="0" borderId="13" xfId="0" applyFont="1" applyBorder="1" applyAlignment="1" applyProtection="1">
      <alignment vertical="center"/>
    </xf>
    <xf numFmtId="0" fontId="15" fillId="0" borderId="0" xfId="0" applyFont="1" applyAlignment="1" applyProtection="1">
      <alignment horizontal="left" vertical="center"/>
    </xf>
    <xf numFmtId="4" fontId="21" fillId="0" borderId="0" xfId="0" applyNumberFormat="1" applyFont="1" applyAlignment="1" applyProtection="1">
      <alignment vertical="center"/>
    </xf>
    <xf numFmtId="0" fontId="2" fillId="0" borderId="0" xfId="0" applyFont="1" applyAlignment="1" applyProtection="1">
      <alignment horizontal="right" vertical="center"/>
    </xf>
    <xf numFmtId="4" fontId="2" fillId="0" borderId="0" xfId="0" applyNumberFormat="1" applyFont="1" applyAlignment="1" applyProtection="1">
      <alignment vertical="center"/>
    </xf>
    <xf numFmtId="164" fontId="2" fillId="0" borderId="0" xfId="0" applyNumberFormat="1" applyFont="1" applyAlignment="1" applyProtection="1">
      <alignment horizontal="right" vertical="center"/>
    </xf>
    <xf numFmtId="0" fontId="0" fillId="4" borderId="0" xfId="0" applyFont="1" applyFill="1" applyAlignment="1" applyProtection="1">
      <alignment vertical="center"/>
    </xf>
    <xf numFmtId="0" fontId="4" fillId="4" borderId="7" xfId="0" applyFont="1" applyFill="1" applyBorder="1" applyAlignment="1" applyProtection="1">
      <alignment horizontal="left" vertical="center"/>
    </xf>
    <xf numFmtId="0" fontId="0" fillId="4" borderId="8" xfId="0" applyFont="1" applyFill="1" applyBorder="1" applyAlignment="1" applyProtection="1">
      <alignment vertical="center"/>
    </xf>
    <xf numFmtId="0" fontId="4" fillId="4" borderId="8" xfId="0" applyFont="1" applyFill="1" applyBorder="1" applyAlignment="1" applyProtection="1">
      <alignment horizontal="right" vertical="center"/>
    </xf>
    <xf numFmtId="0" fontId="4" fillId="4" borderId="8" xfId="0" applyFont="1" applyFill="1" applyBorder="1" applyAlignment="1" applyProtection="1">
      <alignment horizontal="center" vertical="center"/>
    </xf>
    <xf numFmtId="4" fontId="4" fillId="4" borderId="8" xfId="0" applyNumberFormat="1" applyFont="1" applyFill="1" applyBorder="1" applyAlignment="1" applyProtection="1">
      <alignment vertical="center"/>
    </xf>
    <xf numFmtId="0" fontId="0" fillId="4"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21" fillId="0" borderId="0" xfId="0" applyFont="1" applyAlignment="1" applyProtection="1">
      <alignment horizontal="left" vertical="center"/>
    </xf>
    <xf numFmtId="4" fontId="21" fillId="0" borderId="0" xfId="0" applyNumberFormat="1" applyFont="1" applyAlignment="1" applyProtection="1"/>
    <xf numFmtId="0" fontId="0" fillId="0" borderId="12" xfId="0" applyFont="1"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17" fillId="0" borderId="0" xfId="0" applyNumberFormat="1" applyFont="1" applyAlignment="1" applyProtection="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0" borderId="23" xfId="0" applyNumberFormat="1" applyFont="1" applyBorder="1" applyAlignment="1" applyProtection="1">
      <alignment vertical="center"/>
    </xf>
    <xf numFmtId="0" fontId="2" fillId="0" borderId="15" xfId="0" applyFont="1" applyBorder="1" applyAlignment="1" applyProtection="1">
      <alignment horizontal="left" vertical="center"/>
    </xf>
    <xf numFmtId="0" fontId="2" fillId="0" borderId="0" xfId="0" applyFont="1" applyBorder="1" applyAlignment="1" applyProtection="1">
      <alignment horizontal="center" vertical="center"/>
    </xf>
    <xf numFmtId="166" fontId="2" fillId="0" borderId="0" xfId="0" applyNumberFormat="1" applyFont="1" applyBorder="1" applyAlignment="1" applyProtection="1">
      <alignment vertical="center"/>
    </xf>
    <xf numFmtId="166" fontId="2" fillId="0" borderId="16" xfId="0" applyNumberFormat="1" applyFont="1" applyBorder="1" applyAlignment="1" applyProtection="1">
      <alignment vertical="center"/>
    </xf>
    <xf numFmtId="4" fontId="0" fillId="0" borderId="0" xfId="0" applyNumberFormat="1"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29"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30"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0" borderId="23" xfId="0" applyNumberFormat="1" applyFont="1" applyBorder="1" applyAlignment="1" applyProtection="1">
      <alignment vertical="center"/>
    </xf>
    <xf numFmtId="0" fontId="31" fillId="0" borderId="4" xfId="0" applyFont="1" applyBorder="1" applyAlignment="1" applyProtection="1">
      <alignment vertical="center"/>
    </xf>
    <xf numFmtId="0" fontId="31" fillId="0" borderId="15" xfId="0" applyFont="1" applyBorder="1" applyAlignment="1" applyProtection="1">
      <alignment horizontal="left" vertical="center"/>
    </xf>
    <xf numFmtId="0" fontId="31" fillId="0" borderId="0" xfId="0" applyFont="1" applyBorder="1" applyAlignment="1" applyProtection="1">
      <alignment horizontal="center" vertical="center"/>
    </xf>
    <xf numFmtId="4" fontId="0" fillId="6" borderId="23" xfId="0" applyNumberFormat="1" applyFont="1" applyFill="1" applyBorder="1" applyAlignment="1" applyProtection="1">
      <alignment vertical="center"/>
    </xf>
    <xf numFmtId="0" fontId="0" fillId="0" borderId="23" xfId="0" applyFont="1" applyFill="1" applyBorder="1" applyAlignment="1" applyProtection="1">
      <alignment horizontal="left" vertical="center" wrapText="1"/>
    </xf>
    <xf numFmtId="0" fontId="2" fillId="0" borderId="20" xfId="0" applyFont="1" applyBorder="1" applyAlignment="1" applyProtection="1">
      <alignment horizontal="left" vertical="center"/>
    </xf>
    <xf numFmtId="0" fontId="2" fillId="0" borderId="21" xfId="0" applyFont="1" applyBorder="1" applyAlignment="1" applyProtection="1">
      <alignment horizontal="center" vertical="center"/>
    </xf>
    <xf numFmtId="166" fontId="2" fillId="0" borderId="21" xfId="0" applyNumberFormat="1" applyFont="1" applyBorder="1" applyAlignment="1" applyProtection="1">
      <alignment vertical="center"/>
    </xf>
    <xf numFmtId="166" fontId="2" fillId="0" borderId="22" xfId="0" applyNumberFormat="1" applyFont="1" applyBorder="1" applyAlignment="1" applyProtection="1">
      <alignment vertical="center"/>
    </xf>
    <xf numFmtId="168" fontId="45" fillId="0" borderId="1" xfId="2" applyNumberFormat="1" applyFont="1" applyFill="1"/>
    <xf numFmtId="169" fontId="45" fillId="0" borderId="1" xfId="2" applyNumberFormat="1" applyFont="1" applyFill="1"/>
    <xf numFmtId="168" fontId="45" fillId="0" borderId="25" xfId="2" applyNumberFormat="1" applyFont="1" applyFill="1" applyBorder="1"/>
    <xf numFmtId="169" fontId="45" fillId="0" borderId="25" xfId="2" applyNumberFormat="1" applyFont="1" applyFill="1" applyBorder="1"/>
    <xf numFmtId="171" fontId="43" fillId="5" borderId="29" xfId="2" applyNumberFormat="1" applyFont="1" applyFill="1" applyBorder="1" applyProtection="1">
      <protection locked="0"/>
    </xf>
    <xf numFmtId="171" fontId="43" fillId="5" borderId="1" xfId="2" applyNumberFormat="1" applyFont="1" applyFill="1" applyProtection="1">
      <protection locked="0"/>
    </xf>
    <xf numFmtId="2" fontId="43" fillId="5" borderId="1" xfId="2" applyNumberFormat="1" applyFont="1" applyFill="1" applyProtection="1">
      <protection locked="0"/>
    </xf>
    <xf numFmtId="2" fontId="43" fillId="5" borderId="29" xfId="2" applyNumberFormat="1" applyFont="1" applyFill="1" applyBorder="1" applyProtection="1">
      <protection locked="0"/>
    </xf>
    <xf numFmtId="2" fontId="45" fillId="5" borderId="1" xfId="2" applyNumberFormat="1" applyFont="1" applyFill="1" applyProtection="1">
      <protection locked="0"/>
    </xf>
    <xf numFmtId="169" fontId="45" fillId="5" borderId="1" xfId="2" applyNumberFormat="1" applyFont="1" applyFill="1" applyProtection="1">
      <protection locked="0"/>
    </xf>
    <xf numFmtId="2" fontId="48" fillId="0" borderId="1" xfId="2" applyNumberFormat="1" applyFont="1" applyProtection="1">
      <protection locked="0"/>
    </xf>
    <xf numFmtId="174" fontId="43" fillId="5" borderId="29" xfId="2" applyNumberFormat="1" applyFont="1" applyFill="1" applyBorder="1" applyProtection="1">
      <protection locked="0"/>
    </xf>
    <xf numFmtId="174" fontId="43" fillId="0" borderId="29" xfId="2" applyNumberFormat="1" applyFont="1" applyBorder="1" applyProtection="1">
      <protection locked="0"/>
    </xf>
    <xf numFmtId="171" fontId="48" fillId="0" borderId="1" xfId="2" applyNumberFormat="1" applyFont="1" applyProtection="1">
      <protection locked="0"/>
    </xf>
    <xf numFmtId="0" fontId="43" fillId="0" borderId="1" xfId="2" applyFont="1" applyProtection="1"/>
    <xf numFmtId="0" fontId="49" fillId="0" borderId="1" xfId="2" applyFont="1" applyProtection="1"/>
    <xf numFmtId="0" fontId="49" fillId="0" borderId="1" xfId="2" quotePrefix="1" applyFont="1" applyProtection="1"/>
    <xf numFmtId="0" fontId="48" fillId="0" borderId="1" xfId="2" applyFont="1" applyAlignment="1" applyProtection="1">
      <alignment vertical="top"/>
    </xf>
    <xf numFmtId="0" fontId="43" fillId="0" borderId="32" xfId="2" applyFont="1" applyBorder="1" applyProtection="1"/>
    <xf numFmtId="170" fontId="43" fillId="0" borderId="32" xfId="2" applyNumberFormat="1" applyFont="1" applyBorder="1" applyProtection="1"/>
    <xf numFmtId="2" fontId="43" fillId="0" borderId="32" xfId="2" applyNumberFormat="1" applyFont="1" applyBorder="1" applyProtection="1"/>
    <xf numFmtId="171" fontId="43" fillId="0" borderId="32" xfId="2" applyNumberFormat="1" applyFont="1" applyBorder="1" applyProtection="1"/>
    <xf numFmtId="172" fontId="43" fillId="0" borderId="32" xfId="2" applyNumberFormat="1" applyFont="1" applyBorder="1" applyProtection="1"/>
    <xf numFmtId="173" fontId="43" fillId="0" borderId="32" xfId="2" applyNumberFormat="1" applyFont="1" applyBorder="1" applyProtection="1"/>
    <xf numFmtId="0" fontId="48" fillId="0" borderId="1" xfId="2" applyFont="1" applyProtection="1"/>
    <xf numFmtId="170" fontId="48" fillId="0" borderId="1" xfId="2" applyNumberFormat="1" applyFont="1" applyProtection="1"/>
    <xf numFmtId="2" fontId="48" fillId="0" borderId="1" xfId="2" applyNumberFormat="1" applyFont="1" applyProtection="1"/>
    <xf numFmtId="171" fontId="48" fillId="0" borderId="1" xfId="2" applyNumberFormat="1" applyFont="1" applyProtection="1"/>
    <xf numFmtId="172" fontId="48" fillId="0" borderId="1" xfId="2" applyNumberFormat="1" applyFont="1" applyProtection="1"/>
    <xf numFmtId="173" fontId="48" fillId="0" borderId="1" xfId="2" applyNumberFormat="1" applyFont="1" applyProtection="1"/>
    <xf numFmtId="170" fontId="43" fillId="0" borderId="1" xfId="2" applyNumberFormat="1" applyFont="1" applyProtection="1"/>
    <xf numFmtId="49" fontId="43" fillId="0" borderId="1" xfId="2" applyNumberFormat="1" applyFont="1" applyProtection="1"/>
    <xf numFmtId="2" fontId="43" fillId="0" borderId="1" xfId="2" applyNumberFormat="1" applyFont="1" applyProtection="1"/>
    <xf numFmtId="171" fontId="43" fillId="0" borderId="1" xfId="2" applyNumberFormat="1" applyFont="1" applyProtection="1"/>
    <xf numFmtId="172" fontId="43" fillId="0" borderId="1" xfId="2" applyNumberFormat="1" applyFont="1" applyProtection="1"/>
    <xf numFmtId="173" fontId="43" fillId="0" borderId="1" xfId="2" applyNumberFormat="1" applyFont="1" applyProtection="1"/>
    <xf numFmtId="0" fontId="43" fillId="0" borderId="29" xfId="2" applyFont="1" applyBorder="1" applyProtection="1"/>
    <xf numFmtId="170" fontId="43" fillId="0" borderId="29" xfId="2" applyNumberFormat="1" applyFont="1" applyBorder="1" applyProtection="1"/>
    <xf numFmtId="49" fontId="43" fillId="0" borderId="29" xfId="2" applyNumberFormat="1" applyFont="1" applyBorder="1" applyProtection="1"/>
    <xf numFmtId="2" fontId="43" fillId="0" borderId="29" xfId="2" applyNumberFormat="1" applyFont="1" applyBorder="1" applyProtection="1"/>
    <xf numFmtId="171" fontId="43" fillId="0" borderId="29" xfId="2" applyNumberFormat="1" applyFont="1" applyBorder="1" applyProtection="1"/>
    <xf numFmtId="172" fontId="43" fillId="0" borderId="29" xfId="2" applyNumberFormat="1" applyFont="1" applyBorder="1" applyProtection="1"/>
    <xf numFmtId="173" fontId="43" fillId="0" borderId="29" xfId="2" applyNumberFormat="1" applyFont="1" applyBorder="1" applyProtection="1"/>
    <xf numFmtId="0" fontId="50" fillId="0" borderId="1" xfId="2" applyFont="1" applyProtection="1"/>
    <xf numFmtId="171" fontId="50" fillId="0" borderId="1" xfId="2" applyNumberFormat="1" applyFont="1" applyProtection="1"/>
    <xf numFmtId="0" fontId="0" fillId="5" borderId="1" xfId="0" applyFont="1" applyFill="1" applyBorder="1" applyAlignment="1" applyProtection="1">
      <alignment horizontal="left" vertical="center"/>
      <protection locked="0"/>
    </xf>
    <xf numFmtId="0" fontId="0" fillId="5" borderId="0" xfId="0" applyFont="1" applyFill="1" applyAlignment="1" applyProtection="1">
      <alignment horizontal="left" vertical="center"/>
      <protection locked="0"/>
    </xf>
  </cellXfs>
  <cellStyles count="3">
    <cellStyle name="Hypertextový odkaz" xfId="1" builtinId="8"/>
    <cellStyle name="Normální" xfId="0" builtinId="0" customBuiltin="1"/>
    <cellStyle name="Normální 2" xfId="2" xr:uid="{00000000-0005-0000-0000-000002000000}"/>
  </cellStyles>
  <dxfs count="0"/>
  <tableStyles count="0"/>
  <colors>
    <mruColors>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view="pageBreakPreview" zoomScale="85" zoomScaleNormal="100" zoomScaleSheetLayoutView="85" workbookViewId="0">
      <selection activeCell="AN13" sqref="AN13:AN14"/>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6.332031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8.332031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7" t="s">
        <v>0</v>
      </c>
      <c r="AZ1" s="7" t="s">
        <v>1</v>
      </c>
      <c r="BA1" s="7" t="s">
        <v>2</v>
      </c>
      <c r="BB1" s="7" t="s">
        <v>3</v>
      </c>
      <c r="BT1" s="7" t="s">
        <v>4</v>
      </c>
      <c r="BU1" s="7" t="s">
        <v>4</v>
      </c>
      <c r="BV1" s="7" t="s">
        <v>5</v>
      </c>
    </row>
    <row r="2" spans="1:74" ht="36.950000000000003" customHeight="1">
      <c r="AR2" s="254" t="s">
        <v>6</v>
      </c>
      <c r="AS2" s="252"/>
      <c r="AT2" s="252"/>
      <c r="AU2" s="252"/>
      <c r="AV2" s="252"/>
      <c r="AW2" s="252"/>
      <c r="AX2" s="252"/>
      <c r="AY2" s="252"/>
      <c r="AZ2" s="252"/>
      <c r="BA2" s="252"/>
      <c r="BB2" s="252"/>
      <c r="BC2" s="252"/>
      <c r="BD2" s="252"/>
      <c r="BE2" s="252"/>
      <c r="BS2" s="8" t="s">
        <v>7</v>
      </c>
      <c r="BT2" s="8" t="s">
        <v>8</v>
      </c>
    </row>
    <row r="3" spans="1:74"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7</v>
      </c>
      <c r="BT3" s="8" t="s">
        <v>9</v>
      </c>
    </row>
    <row r="4" spans="1:74" ht="24.95" customHeight="1">
      <c r="B4" s="11"/>
      <c r="D4" s="12" t="s">
        <v>10</v>
      </c>
      <c r="AR4" s="11"/>
      <c r="AS4" s="13" t="s">
        <v>11</v>
      </c>
      <c r="BS4" s="8" t="s">
        <v>12</v>
      </c>
    </row>
    <row r="5" spans="1:74" ht="12" customHeight="1">
      <c r="B5" s="11"/>
      <c r="D5" s="14" t="s">
        <v>13</v>
      </c>
      <c r="K5" s="251" t="s">
        <v>14</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R5" s="11"/>
      <c r="BS5" s="8" t="s">
        <v>7</v>
      </c>
    </row>
    <row r="6" spans="1:74" ht="36.950000000000003" customHeight="1">
      <c r="B6" s="11"/>
      <c r="D6" s="15" t="s">
        <v>15</v>
      </c>
      <c r="K6" s="253" t="s">
        <v>560</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R6" s="11"/>
      <c r="BS6" s="8" t="s">
        <v>7</v>
      </c>
    </row>
    <row r="7" spans="1:74" ht="12" customHeight="1">
      <c r="B7" s="11"/>
      <c r="D7" s="16" t="s">
        <v>16</v>
      </c>
      <c r="K7" s="8" t="s">
        <v>3</v>
      </c>
      <c r="AK7" s="16" t="s">
        <v>17</v>
      </c>
      <c r="AN7" s="8" t="s">
        <v>3</v>
      </c>
      <c r="AR7" s="11"/>
      <c r="BS7" s="8" t="s">
        <v>7</v>
      </c>
    </row>
    <row r="8" spans="1:74" ht="12" customHeight="1">
      <c r="B8" s="11"/>
      <c r="D8" s="16" t="s">
        <v>18</v>
      </c>
      <c r="K8" s="8" t="s">
        <v>19</v>
      </c>
      <c r="AK8" s="16" t="s">
        <v>20</v>
      </c>
      <c r="AN8" s="142">
        <v>43912</v>
      </c>
      <c r="AR8" s="11"/>
      <c r="BS8" s="8" t="s">
        <v>7</v>
      </c>
    </row>
    <row r="9" spans="1:74" ht="14.45" customHeight="1">
      <c r="B9" s="11"/>
      <c r="AR9" s="11"/>
      <c r="BS9" s="8" t="s">
        <v>7</v>
      </c>
    </row>
    <row r="10" spans="1:74" ht="12" customHeight="1">
      <c r="B10" s="11"/>
      <c r="D10" s="16" t="s">
        <v>21</v>
      </c>
      <c r="AK10" s="16" t="s">
        <v>22</v>
      </c>
      <c r="AN10" s="8" t="s">
        <v>3</v>
      </c>
      <c r="AR10" s="11"/>
      <c r="BS10" s="8" t="s">
        <v>7</v>
      </c>
    </row>
    <row r="11" spans="1:74" ht="18.399999999999999" customHeight="1">
      <c r="B11" s="11"/>
      <c r="E11" s="8" t="s">
        <v>23</v>
      </c>
      <c r="AK11" s="16" t="s">
        <v>24</v>
      </c>
      <c r="AN11" s="8" t="s">
        <v>3</v>
      </c>
      <c r="AR11" s="11"/>
      <c r="BS11" s="8" t="s">
        <v>7</v>
      </c>
    </row>
    <row r="12" spans="1:74" ht="6.95" customHeight="1">
      <c r="B12" s="11"/>
      <c r="AR12" s="11"/>
      <c r="BS12" s="8" t="s">
        <v>7</v>
      </c>
    </row>
    <row r="13" spans="1:74" ht="12" customHeight="1">
      <c r="B13" s="11"/>
      <c r="D13" s="16" t="s">
        <v>25</v>
      </c>
      <c r="AK13" s="16" t="s">
        <v>22</v>
      </c>
      <c r="AN13" s="464" t="s">
        <v>3</v>
      </c>
      <c r="AR13" s="11"/>
      <c r="BS13" s="8" t="s">
        <v>7</v>
      </c>
    </row>
    <row r="14" spans="1:74">
      <c r="B14" s="11"/>
      <c r="D14" s="463" t="s">
        <v>760</v>
      </c>
      <c r="E14" s="463"/>
      <c r="F14" s="463"/>
      <c r="G14" s="463"/>
      <c r="H14" s="463"/>
      <c r="I14" s="463"/>
      <c r="J14" s="463"/>
      <c r="K14" s="463"/>
      <c r="L14" s="463"/>
      <c r="M14" s="463"/>
      <c r="N14" s="463"/>
      <c r="O14" s="463"/>
      <c r="P14" s="463"/>
      <c r="Q14" s="463"/>
      <c r="R14" s="463"/>
      <c r="S14" s="463"/>
      <c r="T14" s="463"/>
      <c r="U14" s="463"/>
      <c r="AK14" s="16" t="s">
        <v>24</v>
      </c>
      <c r="AN14" s="464" t="s">
        <v>3</v>
      </c>
      <c r="AR14" s="11"/>
      <c r="BS14" s="8" t="s">
        <v>7</v>
      </c>
    </row>
    <row r="15" spans="1:74" ht="6.95" customHeight="1">
      <c r="B15" s="11"/>
      <c r="AR15" s="11"/>
      <c r="BS15" s="8" t="s">
        <v>4</v>
      </c>
    </row>
    <row r="16" spans="1:74" ht="12" customHeight="1">
      <c r="B16" s="11"/>
      <c r="D16" s="16" t="s">
        <v>26</v>
      </c>
      <c r="AK16" s="16" t="s">
        <v>22</v>
      </c>
      <c r="AN16" s="8" t="s">
        <v>3</v>
      </c>
      <c r="AR16" s="11"/>
      <c r="BS16" s="8" t="s">
        <v>4</v>
      </c>
    </row>
    <row r="17" spans="2:71" ht="18.399999999999999" customHeight="1">
      <c r="B17" s="11"/>
      <c r="E17" s="8" t="s">
        <v>27</v>
      </c>
      <c r="AK17" s="16" t="s">
        <v>24</v>
      </c>
      <c r="AN17" s="8" t="s">
        <v>3</v>
      </c>
      <c r="AR17" s="11"/>
      <c r="BS17" s="8" t="s">
        <v>28</v>
      </c>
    </row>
    <row r="18" spans="2:71" ht="6.95" customHeight="1">
      <c r="B18" s="11"/>
      <c r="AR18" s="11"/>
      <c r="BS18" s="8" t="s">
        <v>7</v>
      </c>
    </row>
    <row r="19" spans="2:71" ht="12" customHeight="1">
      <c r="B19" s="11"/>
      <c r="D19" s="16" t="s">
        <v>29</v>
      </c>
      <c r="AK19" s="16" t="s">
        <v>22</v>
      </c>
      <c r="AN19" s="8" t="s">
        <v>3</v>
      </c>
      <c r="AR19" s="11"/>
      <c r="BS19" s="8" t="s">
        <v>7</v>
      </c>
    </row>
    <row r="20" spans="2:71" ht="18.399999999999999" customHeight="1">
      <c r="B20" s="11"/>
      <c r="E20" s="8" t="s">
        <v>30</v>
      </c>
      <c r="AK20" s="16" t="s">
        <v>24</v>
      </c>
      <c r="AN20" s="8" t="s">
        <v>3</v>
      </c>
      <c r="AR20" s="11"/>
      <c r="BS20" s="8" t="s">
        <v>4</v>
      </c>
    </row>
    <row r="21" spans="2:71" ht="6.95" customHeight="1">
      <c r="B21" s="11"/>
      <c r="AR21" s="11"/>
    </row>
    <row r="22" spans="2:71" ht="12" customHeight="1">
      <c r="B22" s="11"/>
      <c r="D22" s="16" t="s">
        <v>31</v>
      </c>
      <c r="AR22" s="11"/>
    </row>
    <row r="23" spans="2:71" ht="45" customHeight="1">
      <c r="B23" s="11"/>
      <c r="E23" s="255" t="s">
        <v>32</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R23" s="11"/>
    </row>
    <row r="24" spans="2:71" ht="6.95" customHeight="1">
      <c r="B24" s="11"/>
      <c r="AR24" s="11"/>
    </row>
    <row r="25" spans="2:71" ht="6.95" customHeight="1">
      <c r="B25" s="11"/>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R25" s="11"/>
    </row>
    <row r="26" spans="2:71" s="1" customFormat="1" ht="25.9" customHeight="1">
      <c r="B26" s="18"/>
      <c r="D26" s="19" t="s">
        <v>33</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56">
        <f>ROUND(AG54,2)</f>
        <v>0</v>
      </c>
      <c r="AL26" s="257"/>
      <c r="AM26" s="257"/>
      <c r="AN26" s="257"/>
      <c r="AO26" s="257"/>
      <c r="AR26" s="18"/>
    </row>
    <row r="27" spans="2:71" s="1" customFormat="1" ht="6.95" customHeight="1">
      <c r="B27" s="18"/>
      <c r="AR27" s="18"/>
    </row>
    <row r="28" spans="2:71" s="1" customFormat="1">
      <c r="B28" s="18"/>
      <c r="L28" s="250" t="s">
        <v>34</v>
      </c>
      <c r="M28" s="250"/>
      <c r="N28" s="250"/>
      <c r="O28" s="250"/>
      <c r="P28" s="250"/>
      <c r="W28" s="250" t="s">
        <v>35</v>
      </c>
      <c r="X28" s="250"/>
      <c r="Y28" s="250"/>
      <c r="Z28" s="250"/>
      <c r="AA28" s="250"/>
      <c r="AB28" s="250"/>
      <c r="AC28" s="250"/>
      <c r="AD28" s="250"/>
      <c r="AE28" s="250"/>
      <c r="AK28" s="250" t="s">
        <v>36</v>
      </c>
      <c r="AL28" s="250"/>
      <c r="AM28" s="250"/>
      <c r="AN28" s="250"/>
      <c r="AO28" s="250"/>
      <c r="AR28" s="18"/>
    </row>
    <row r="29" spans="2:71" s="2" customFormat="1" ht="14.45" customHeight="1">
      <c r="B29" s="21"/>
      <c r="D29" s="16" t="s">
        <v>37</v>
      </c>
      <c r="F29" s="16" t="s">
        <v>38</v>
      </c>
      <c r="L29" s="249">
        <v>0.21</v>
      </c>
      <c r="M29" s="248"/>
      <c r="N29" s="248"/>
      <c r="O29" s="248"/>
      <c r="P29" s="248"/>
      <c r="W29" s="247">
        <f>ROUND(AZ54, 2)</f>
        <v>0</v>
      </c>
      <c r="X29" s="248"/>
      <c r="Y29" s="248"/>
      <c r="Z29" s="248"/>
      <c r="AA29" s="248"/>
      <c r="AB29" s="248"/>
      <c r="AC29" s="248"/>
      <c r="AD29" s="248"/>
      <c r="AE29" s="248"/>
      <c r="AK29" s="247">
        <f>ROUND(AV54, 2)</f>
        <v>0</v>
      </c>
      <c r="AL29" s="248"/>
      <c r="AM29" s="248"/>
      <c r="AN29" s="248"/>
      <c r="AO29" s="248"/>
      <c r="AR29" s="21"/>
    </row>
    <row r="30" spans="2:71" s="2" customFormat="1" ht="14.45" customHeight="1">
      <c r="B30" s="21"/>
      <c r="F30" s="16" t="s">
        <v>39</v>
      </c>
      <c r="L30" s="249">
        <v>0.15</v>
      </c>
      <c r="M30" s="248"/>
      <c r="N30" s="248"/>
      <c r="O30" s="248"/>
      <c r="P30" s="248"/>
      <c r="W30" s="247">
        <f>ROUND(BA54, 2)</f>
        <v>0</v>
      </c>
      <c r="X30" s="248"/>
      <c r="Y30" s="248"/>
      <c r="Z30" s="248"/>
      <c r="AA30" s="248"/>
      <c r="AB30" s="248"/>
      <c r="AC30" s="248"/>
      <c r="AD30" s="248"/>
      <c r="AE30" s="248"/>
      <c r="AK30" s="247">
        <f>ROUND(AW54, 2)</f>
        <v>0</v>
      </c>
      <c r="AL30" s="248"/>
      <c r="AM30" s="248"/>
      <c r="AN30" s="248"/>
      <c r="AO30" s="248"/>
      <c r="AR30" s="21"/>
    </row>
    <row r="31" spans="2:71" s="2" customFormat="1" ht="14.45" hidden="1" customHeight="1">
      <c r="B31" s="21"/>
      <c r="F31" s="16" t="s">
        <v>40</v>
      </c>
      <c r="L31" s="249">
        <v>0.21</v>
      </c>
      <c r="M31" s="248"/>
      <c r="N31" s="248"/>
      <c r="O31" s="248"/>
      <c r="P31" s="248"/>
      <c r="W31" s="247">
        <f>ROUND(BB54, 2)</f>
        <v>0</v>
      </c>
      <c r="X31" s="248"/>
      <c r="Y31" s="248"/>
      <c r="Z31" s="248"/>
      <c r="AA31" s="248"/>
      <c r="AB31" s="248"/>
      <c r="AC31" s="248"/>
      <c r="AD31" s="248"/>
      <c r="AE31" s="248"/>
      <c r="AK31" s="247">
        <v>0</v>
      </c>
      <c r="AL31" s="248"/>
      <c r="AM31" s="248"/>
      <c r="AN31" s="248"/>
      <c r="AO31" s="248"/>
      <c r="AR31" s="21"/>
    </row>
    <row r="32" spans="2:71" s="2" customFormat="1" ht="14.45" hidden="1" customHeight="1">
      <c r="B32" s="21"/>
      <c r="F32" s="16" t="s">
        <v>41</v>
      </c>
      <c r="L32" s="249">
        <v>0.15</v>
      </c>
      <c r="M32" s="248"/>
      <c r="N32" s="248"/>
      <c r="O32" s="248"/>
      <c r="P32" s="248"/>
      <c r="W32" s="247">
        <f>ROUND(BC54, 2)</f>
        <v>0</v>
      </c>
      <c r="X32" s="248"/>
      <c r="Y32" s="248"/>
      <c r="Z32" s="248"/>
      <c r="AA32" s="248"/>
      <c r="AB32" s="248"/>
      <c r="AC32" s="248"/>
      <c r="AD32" s="248"/>
      <c r="AE32" s="248"/>
      <c r="AK32" s="247">
        <v>0</v>
      </c>
      <c r="AL32" s="248"/>
      <c r="AM32" s="248"/>
      <c r="AN32" s="248"/>
      <c r="AO32" s="248"/>
      <c r="AR32" s="21"/>
    </row>
    <row r="33" spans="2:44" s="2" customFormat="1" ht="14.45" hidden="1" customHeight="1">
      <c r="B33" s="21"/>
      <c r="F33" s="16" t="s">
        <v>42</v>
      </c>
      <c r="L33" s="249">
        <v>0</v>
      </c>
      <c r="M33" s="248"/>
      <c r="N33" s="248"/>
      <c r="O33" s="248"/>
      <c r="P33" s="248"/>
      <c r="W33" s="247">
        <f>ROUND(BD54, 2)</f>
        <v>0</v>
      </c>
      <c r="X33" s="248"/>
      <c r="Y33" s="248"/>
      <c r="Z33" s="248"/>
      <c r="AA33" s="248"/>
      <c r="AB33" s="248"/>
      <c r="AC33" s="248"/>
      <c r="AD33" s="248"/>
      <c r="AE33" s="248"/>
      <c r="AK33" s="247">
        <v>0</v>
      </c>
      <c r="AL33" s="248"/>
      <c r="AM33" s="248"/>
      <c r="AN33" s="248"/>
      <c r="AO33" s="248"/>
      <c r="AR33" s="21"/>
    </row>
    <row r="34" spans="2:44" s="1" customFormat="1" ht="6.95" customHeight="1">
      <c r="B34" s="18"/>
      <c r="AR34" s="18"/>
    </row>
    <row r="35" spans="2:44" s="1" customFormat="1" ht="25.9" customHeight="1">
      <c r="B35" s="18"/>
      <c r="C35" s="22"/>
      <c r="D35" s="23" t="s">
        <v>43</v>
      </c>
      <c r="E35" s="24"/>
      <c r="F35" s="24"/>
      <c r="G35" s="24"/>
      <c r="H35" s="24"/>
      <c r="I35" s="24"/>
      <c r="J35" s="24"/>
      <c r="K35" s="24"/>
      <c r="L35" s="24"/>
      <c r="M35" s="24"/>
      <c r="N35" s="24"/>
      <c r="O35" s="24"/>
      <c r="P35" s="24"/>
      <c r="Q35" s="24"/>
      <c r="R35" s="24"/>
      <c r="S35" s="24"/>
      <c r="T35" s="25" t="s">
        <v>44</v>
      </c>
      <c r="U35" s="24"/>
      <c r="V35" s="24"/>
      <c r="W35" s="24"/>
      <c r="X35" s="243" t="s">
        <v>45</v>
      </c>
      <c r="Y35" s="244"/>
      <c r="Z35" s="244"/>
      <c r="AA35" s="244"/>
      <c r="AB35" s="244"/>
      <c r="AC35" s="24"/>
      <c r="AD35" s="24"/>
      <c r="AE35" s="24"/>
      <c r="AF35" s="24"/>
      <c r="AG35" s="24"/>
      <c r="AH35" s="24"/>
      <c r="AI35" s="24"/>
      <c r="AJ35" s="24"/>
      <c r="AK35" s="245">
        <f>SUM(AK26:AK33)</f>
        <v>0</v>
      </c>
      <c r="AL35" s="244"/>
      <c r="AM35" s="244"/>
      <c r="AN35" s="244"/>
      <c r="AO35" s="246"/>
      <c r="AP35" s="22"/>
      <c r="AQ35" s="22"/>
      <c r="AR35" s="18"/>
    </row>
    <row r="36" spans="2:44" s="1" customFormat="1" ht="6.95" customHeight="1">
      <c r="B36" s="18"/>
      <c r="AR36" s="18"/>
    </row>
    <row r="37" spans="2:44" s="1" customFormat="1" ht="6.95" customHeight="1">
      <c r="B37" s="26"/>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18"/>
    </row>
    <row r="41" spans="2:44" s="1" customFormat="1" ht="6.95" customHeight="1">
      <c r="B41" s="28"/>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18"/>
    </row>
    <row r="42" spans="2:44" s="1" customFormat="1" ht="24.95" customHeight="1">
      <c r="B42" s="18"/>
      <c r="C42" s="12" t="s">
        <v>46</v>
      </c>
      <c r="AR42" s="18"/>
    </row>
    <row r="43" spans="2:44" s="1" customFormat="1" ht="6.95" customHeight="1">
      <c r="B43" s="18"/>
      <c r="AR43" s="18"/>
    </row>
    <row r="44" spans="2:44" s="1" customFormat="1" ht="12" customHeight="1">
      <c r="B44" s="18"/>
      <c r="C44" s="16" t="s">
        <v>13</v>
      </c>
      <c r="L44" s="1" t="str">
        <f>K5</f>
        <v>M2019_14d</v>
      </c>
      <c r="AR44" s="18"/>
    </row>
    <row r="45" spans="2:44" s="3" customFormat="1" ht="36.950000000000003" customHeight="1">
      <c r="B45" s="30"/>
      <c r="C45" s="31" t="s">
        <v>15</v>
      </c>
      <c r="L45" s="267" t="str">
        <f>K6</f>
        <v>Záložní zdroj pro evakuační výtah a nouzové osvětlení LDN Chittussiho 1 a, Praha 6 Bubeneč</v>
      </c>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R45" s="30"/>
    </row>
    <row r="46" spans="2:44" s="1" customFormat="1" ht="6.95" customHeight="1">
      <c r="B46" s="18"/>
      <c r="AR46" s="18"/>
    </row>
    <row r="47" spans="2:44" s="1" customFormat="1" ht="12" customHeight="1">
      <c r="B47" s="18"/>
      <c r="C47" s="16" t="s">
        <v>18</v>
      </c>
      <c r="L47" s="32" t="str">
        <f>IF(K8="","",K8)</f>
        <v>Cittussiho, Praha 6</v>
      </c>
      <c r="AI47" s="16" t="s">
        <v>20</v>
      </c>
      <c r="AM47" s="269">
        <f>IF(AN8= "","",AN8)</f>
        <v>43912</v>
      </c>
      <c r="AN47" s="269"/>
      <c r="AR47" s="18"/>
    </row>
    <row r="48" spans="2:44" s="1" customFormat="1" ht="6.95" customHeight="1">
      <c r="B48" s="18"/>
      <c r="AR48" s="18"/>
    </row>
    <row r="49" spans="1:91" s="1" customFormat="1" ht="24.95" customHeight="1">
      <c r="B49" s="18"/>
      <c r="C49" s="16" t="s">
        <v>21</v>
      </c>
      <c r="L49" s="1" t="str">
        <f>IF(E11= "","",E11)</f>
        <v>MČ Praha 6, odb.sociálních věcí, Čs. armády 601 P6</v>
      </c>
      <c r="AI49" s="16" t="s">
        <v>26</v>
      </c>
      <c r="AM49" s="270" t="str">
        <f>IF(E17="","",E17)</f>
        <v>F.Nehonský - Projekční kancelář, Randova 3205/2 P5</v>
      </c>
      <c r="AN49" s="271"/>
      <c r="AO49" s="271"/>
      <c r="AP49" s="271"/>
      <c r="AR49" s="18"/>
      <c r="AS49" s="272" t="s">
        <v>47</v>
      </c>
      <c r="AT49" s="273"/>
      <c r="AU49" s="33"/>
      <c r="AV49" s="33"/>
      <c r="AW49" s="33"/>
      <c r="AX49" s="33"/>
      <c r="AY49" s="33"/>
      <c r="AZ49" s="33"/>
      <c r="BA49" s="33"/>
      <c r="BB49" s="33"/>
      <c r="BC49" s="33"/>
      <c r="BD49" s="34"/>
    </row>
    <row r="50" spans="1:91" s="1" customFormat="1" ht="13.7" customHeight="1">
      <c r="B50" s="18"/>
      <c r="C50" s="16" t="s">
        <v>25</v>
      </c>
      <c r="L50" s="1" t="str">
        <f>D14</f>
        <v>vyplní uchazeč</v>
      </c>
      <c r="AI50" s="16" t="s">
        <v>29</v>
      </c>
      <c r="AM50" s="270" t="str">
        <f>IF(E20="","",E20)</f>
        <v>Ing. Renata Novotná</v>
      </c>
      <c r="AN50" s="271"/>
      <c r="AO50" s="271"/>
      <c r="AP50" s="271"/>
      <c r="AR50" s="18"/>
      <c r="AS50" s="274"/>
      <c r="AT50" s="275"/>
      <c r="AU50" s="35"/>
      <c r="AV50" s="35"/>
      <c r="AW50" s="35"/>
      <c r="AX50" s="35"/>
      <c r="AY50" s="35"/>
      <c r="AZ50" s="35"/>
      <c r="BA50" s="35"/>
      <c r="BB50" s="35"/>
      <c r="BC50" s="35"/>
      <c r="BD50" s="36"/>
    </row>
    <row r="51" spans="1:91" s="1" customFormat="1" ht="10.9" customHeight="1">
      <c r="B51" s="18"/>
      <c r="AR51" s="18"/>
      <c r="AS51" s="274"/>
      <c r="AT51" s="275"/>
      <c r="AU51" s="35"/>
      <c r="AV51" s="35"/>
      <c r="AW51" s="35"/>
      <c r="AX51" s="35"/>
      <c r="AY51" s="35"/>
      <c r="AZ51" s="35"/>
      <c r="BA51" s="35"/>
      <c r="BB51" s="35"/>
      <c r="BC51" s="35"/>
      <c r="BD51" s="36"/>
    </row>
    <row r="52" spans="1:91" s="1" customFormat="1" ht="29.25" customHeight="1">
      <c r="B52" s="18"/>
      <c r="C52" s="258" t="s">
        <v>48</v>
      </c>
      <c r="D52" s="259"/>
      <c r="E52" s="259"/>
      <c r="F52" s="259"/>
      <c r="G52" s="259"/>
      <c r="H52" s="37"/>
      <c r="I52" s="260" t="s">
        <v>49</v>
      </c>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61" t="s">
        <v>50</v>
      </c>
      <c r="AH52" s="259"/>
      <c r="AI52" s="259"/>
      <c r="AJ52" s="259"/>
      <c r="AK52" s="259"/>
      <c r="AL52" s="259"/>
      <c r="AM52" s="259"/>
      <c r="AN52" s="260" t="s">
        <v>51</v>
      </c>
      <c r="AO52" s="259"/>
      <c r="AP52" s="259"/>
      <c r="AQ52" s="38" t="s">
        <v>52</v>
      </c>
      <c r="AR52" s="18"/>
      <c r="AS52" s="39" t="s">
        <v>53</v>
      </c>
      <c r="AT52" s="40" t="s">
        <v>54</v>
      </c>
      <c r="AU52" s="40" t="s">
        <v>55</v>
      </c>
      <c r="AV52" s="40" t="s">
        <v>56</v>
      </c>
      <c r="AW52" s="40" t="s">
        <v>57</v>
      </c>
      <c r="AX52" s="40" t="s">
        <v>58</v>
      </c>
      <c r="AY52" s="40" t="s">
        <v>59</v>
      </c>
      <c r="AZ52" s="40" t="s">
        <v>60</v>
      </c>
      <c r="BA52" s="40" t="s">
        <v>61</v>
      </c>
      <c r="BB52" s="40" t="s">
        <v>62</v>
      </c>
      <c r="BC52" s="40" t="s">
        <v>63</v>
      </c>
      <c r="BD52" s="41" t="s">
        <v>64</v>
      </c>
    </row>
    <row r="53" spans="1:91" s="1" customFormat="1" ht="10.9" customHeight="1">
      <c r="B53" s="18"/>
      <c r="AR53" s="18"/>
      <c r="AS53" s="42"/>
      <c r="AT53" s="33"/>
      <c r="AU53" s="33"/>
      <c r="AV53" s="33"/>
      <c r="AW53" s="33"/>
      <c r="AX53" s="33"/>
      <c r="AY53" s="33"/>
      <c r="AZ53" s="33"/>
      <c r="BA53" s="33"/>
      <c r="BB53" s="33"/>
      <c r="BC53" s="33"/>
      <c r="BD53" s="34"/>
    </row>
    <row r="54" spans="1:91" s="4" customFormat="1" ht="32.450000000000003" customHeight="1">
      <c r="B54" s="43"/>
      <c r="C54" s="44" t="s">
        <v>65</v>
      </c>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265">
        <f>ROUND(AG55,2)</f>
        <v>0</v>
      </c>
      <c r="AH54" s="265"/>
      <c r="AI54" s="265"/>
      <c r="AJ54" s="265"/>
      <c r="AK54" s="265"/>
      <c r="AL54" s="265"/>
      <c r="AM54" s="265"/>
      <c r="AN54" s="266">
        <f>SUM(AG54,AT54)</f>
        <v>0</v>
      </c>
      <c r="AO54" s="266"/>
      <c r="AP54" s="266"/>
      <c r="AQ54" s="46" t="s">
        <v>3</v>
      </c>
      <c r="AR54" s="43"/>
      <c r="AS54" s="47">
        <f>ROUND(AS55,2)</f>
        <v>0</v>
      </c>
      <c r="AT54" s="48">
        <f>ROUND(SUM(AV54:AW54),2)</f>
        <v>0</v>
      </c>
      <c r="AU54" s="49">
        <f>ROUND(AU55,5)</f>
        <v>229.18182999999999</v>
      </c>
      <c r="AV54" s="48">
        <f>ROUND(AZ54*L29,2)</f>
        <v>0</v>
      </c>
      <c r="AW54" s="48">
        <f>ROUND(BA54*L30,2)</f>
        <v>0</v>
      </c>
      <c r="AX54" s="48">
        <f>ROUND(BB54*L29,2)</f>
        <v>0</v>
      </c>
      <c r="AY54" s="48">
        <f>ROUND(BC54*L30,2)</f>
        <v>0</v>
      </c>
      <c r="AZ54" s="48">
        <f>ROUND(AZ55,2)</f>
        <v>0</v>
      </c>
      <c r="BA54" s="48">
        <f>ROUND(BA55,2)</f>
        <v>0</v>
      </c>
      <c r="BB54" s="48">
        <f>ROUND(BB55,2)</f>
        <v>0</v>
      </c>
      <c r="BC54" s="48">
        <f>ROUND(BC55,2)</f>
        <v>0</v>
      </c>
      <c r="BD54" s="50">
        <f>ROUND(BD55,2)</f>
        <v>0</v>
      </c>
      <c r="BS54" s="51" t="s">
        <v>66</v>
      </c>
      <c r="BT54" s="51" t="s">
        <v>67</v>
      </c>
      <c r="BU54" s="52" t="s">
        <v>68</v>
      </c>
      <c r="BV54" s="51" t="s">
        <v>69</v>
      </c>
      <c r="BW54" s="51" t="s">
        <v>5</v>
      </c>
      <c r="BX54" s="51" t="s">
        <v>70</v>
      </c>
      <c r="CL54" s="51" t="s">
        <v>3</v>
      </c>
    </row>
    <row r="55" spans="1:91" s="5" customFormat="1" ht="16.5" customHeight="1">
      <c r="A55" s="53" t="s">
        <v>71</v>
      </c>
      <c r="B55" s="54"/>
      <c r="C55" s="55"/>
      <c r="D55" s="264" t="s">
        <v>72</v>
      </c>
      <c r="E55" s="264"/>
      <c r="F55" s="264"/>
      <c r="G55" s="264"/>
      <c r="H55" s="264"/>
      <c r="I55" s="56"/>
      <c r="J55" s="264" t="s">
        <v>73</v>
      </c>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2">
        <f>'2) - Dodávka UPS'!J30</f>
        <v>0</v>
      </c>
      <c r="AH55" s="263"/>
      <c r="AI55" s="263"/>
      <c r="AJ55" s="263"/>
      <c r="AK55" s="263"/>
      <c r="AL55" s="263"/>
      <c r="AM55" s="263"/>
      <c r="AN55" s="262">
        <f>SUM(AG55,AT55)</f>
        <v>0</v>
      </c>
      <c r="AO55" s="263"/>
      <c r="AP55" s="263"/>
      <c r="AQ55" s="57" t="s">
        <v>74</v>
      </c>
      <c r="AR55" s="54"/>
      <c r="AS55" s="58">
        <v>0</v>
      </c>
      <c r="AT55" s="59">
        <f>ROUND(SUM(AV55:AW55),2)</f>
        <v>0</v>
      </c>
      <c r="AU55" s="60">
        <f>'2) - Dodávka UPS'!P98</f>
        <v>229.181828</v>
      </c>
      <c r="AV55" s="59">
        <f>'2) - Dodávka UPS'!J33</f>
        <v>0</v>
      </c>
      <c r="AW55" s="59">
        <f>'2) - Dodávka UPS'!J34</f>
        <v>0</v>
      </c>
      <c r="AX55" s="59">
        <f>'2) - Dodávka UPS'!J35</f>
        <v>0</v>
      </c>
      <c r="AY55" s="59">
        <f>'2) - Dodávka UPS'!J36</f>
        <v>0</v>
      </c>
      <c r="AZ55" s="59">
        <f>'2) - Dodávka UPS'!F33</f>
        <v>0</v>
      </c>
      <c r="BA55" s="59">
        <f>'2) - Dodávka UPS'!F34</f>
        <v>0</v>
      </c>
      <c r="BB55" s="59">
        <f>'2) - Dodávka UPS'!F35</f>
        <v>0</v>
      </c>
      <c r="BC55" s="59">
        <f>'2) - Dodávka UPS'!F36</f>
        <v>0</v>
      </c>
      <c r="BD55" s="61">
        <f>'2) - Dodávka UPS'!F37</f>
        <v>0</v>
      </c>
      <c r="BT55" s="62" t="s">
        <v>75</v>
      </c>
      <c r="BV55" s="62" t="s">
        <v>69</v>
      </c>
      <c r="BW55" s="62" t="s">
        <v>76</v>
      </c>
      <c r="BX55" s="62" t="s">
        <v>5</v>
      </c>
      <c r="CL55" s="62" t="s">
        <v>3</v>
      </c>
      <c r="CM55" s="62" t="s">
        <v>77</v>
      </c>
    </row>
    <row r="56" spans="1:91" s="1" customFormat="1" ht="30" customHeight="1">
      <c r="B56" s="18"/>
      <c r="AR56" s="18"/>
    </row>
    <row r="57" spans="1:91" s="1" customFormat="1" ht="6.95" customHeight="1">
      <c r="B57" s="26"/>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18"/>
    </row>
  </sheetData>
  <sheetProtection algorithmName="SHA-512" hashValue="ad+GYPhLFrN9GDxJ/QSWjTrKh6PjKXQoOshU5v/fgZ9yuedTEkrfa0jxaWZ1gnungI8VMkHjFVyPzuJzwM4QBQ==" saltValue="gEKlXNUOSMpn17k3dV2+1w==" spinCount="100000" sheet="1" objects="1" scenarios="1" formatCells="0"/>
  <mergeCells count="41">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K5:AO5"/>
    <mergeCell ref="K6:AO6"/>
    <mergeCell ref="AR2:BE2"/>
    <mergeCell ref="E23:AN23"/>
    <mergeCell ref="AK26:AO26"/>
    <mergeCell ref="D14:U14"/>
    <mergeCell ref="L28:P28"/>
    <mergeCell ref="W28:AE28"/>
    <mergeCell ref="AK28:AO28"/>
    <mergeCell ref="AK29:AO29"/>
    <mergeCell ref="L29:P29"/>
    <mergeCell ref="X35:AB35"/>
    <mergeCell ref="AK35:AO35"/>
    <mergeCell ref="AK33:AO33"/>
    <mergeCell ref="L33:P33"/>
    <mergeCell ref="W29:AE29"/>
    <mergeCell ref="W32:AE32"/>
    <mergeCell ref="W30:AE30"/>
    <mergeCell ref="W31:AE31"/>
    <mergeCell ref="W33:AE33"/>
    <mergeCell ref="AK30:AO30"/>
    <mergeCell ref="L30:P30"/>
    <mergeCell ref="AK31:AO31"/>
    <mergeCell ref="L31:P31"/>
    <mergeCell ref="AK32:AO32"/>
    <mergeCell ref="L32:P32"/>
  </mergeCells>
  <hyperlinks>
    <hyperlink ref="A55" location="'2) - Dodávka UPS'!C2" display="/" xr:uid="{00000000-0004-0000-0000-000000000000}"/>
  </hyperlinks>
  <pageMargins left="0.39374999999999999" right="0.39374999999999999" top="0.39374999999999999" bottom="0.39374999999999999" header="0" footer="0"/>
  <pageSetup paperSize="9" scale="78"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I5"/>
  <sheetViews>
    <sheetView zoomScaleNormal="100" zoomScaleSheetLayoutView="100" workbookViewId="0">
      <selection activeCell="A4" sqref="A4:I4"/>
    </sheetView>
  </sheetViews>
  <sheetFormatPr defaultRowHeight="15"/>
  <cols>
    <col min="1" max="16384" width="9.33203125" style="236"/>
  </cols>
  <sheetData>
    <row r="3" spans="1:9" ht="21">
      <c r="A3" s="235" t="s">
        <v>746</v>
      </c>
    </row>
    <row r="4" spans="1:9" ht="409.5" customHeight="1">
      <c r="A4" s="276" t="s">
        <v>747</v>
      </c>
      <c r="B4" s="277"/>
      <c r="C4" s="277"/>
      <c r="D4" s="277"/>
      <c r="E4" s="277"/>
      <c r="F4" s="277"/>
      <c r="G4" s="277"/>
      <c r="H4" s="277"/>
      <c r="I4" s="277"/>
    </row>
    <row r="5" spans="1:9" ht="15" customHeight="1"/>
  </sheetData>
  <sheetProtection password="C9A2" sheet="1"/>
  <mergeCells count="1">
    <mergeCell ref="A4:I4"/>
  </mergeCells>
  <pageMargins left="0.82677165354330717" right="0.43307086614173229" top="0.94488188976377963" bottom="0.94488188976377963" header="0.31496062992125984" footer="0.31496062992125984"/>
  <pageSetup paperSize="9" orientation="portrait" horizontalDpi="4294967293"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18"/>
  <sheetViews>
    <sheetView showGridLines="0" view="pageBreakPreview" zoomScale="60" zoomScaleNormal="100" workbookViewId="0"/>
  </sheetViews>
  <sheetFormatPr defaultRowHeight="11.25"/>
  <cols>
    <col min="1" max="1" width="6.33203125" style="64" customWidth="1"/>
    <col min="2" max="2" width="1.6640625" style="64" customWidth="1"/>
    <col min="3" max="4" width="5" style="64" customWidth="1"/>
    <col min="5" max="5" width="11.6640625" style="64" customWidth="1"/>
    <col min="6" max="6" width="9.1640625" style="64" customWidth="1"/>
    <col min="7" max="7" width="5" style="64" customWidth="1"/>
    <col min="8" max="8" width="77.83203125" style="64" customWidth="1"/>
    <col min="9" max="10" width="20" style="64" customWidth="1"/>
    <col min="11" max="11" width="1.6640625" style="64" customWidth="1"/>
  </cols>
  <sheetData>
    <row r="1" spans="2:11" ht="37.5" customHeight="1"/>
    <row r="2" spans="2:11" ht="7.5" customHeight="1">
      <c r="B2" s="65"/>
      <c r="C2" s="66"/>
      <c r="D2" s="66"/>
      <c r="E2" s="66"/>
      <c r="F2" s="66"/>
      <c r="G2" s="66"/>
      <c r="H2" s="66"/>
      <c r="I2" s="66"/>
      <c r="J2" s="66"/>
      <c r="K2" s="67"/>
    </row>
    <row r="3" spans="2:11" s="6" customFormat="1" ht="45" customHeight="1">
      <c r="B3" s="68"/>
      <c r="C3" s="282" t="s">
        <v>374</v>
      </c>
      <c r="D3" s="282"/>
      <c r="E3" s="282"/>
      <c r="F3" s="282"/>
      <c r="G3" s="282"/>
      <c r="H3" s="282"/>
      <c r="I3" s="282"/>
      <c r="J3" s="282"/>
      <c r="K3" s="69"/>
    </row>
    <row r="4" spans="2:11" ht="25.5" customHeight="1">
      <c r="B4" s="70"/>
      <c r="C4" s="281" t="s">
        <v>375</v>
      </c>
      <c r="D4" s="281"/>
      <c r="E4" s="281"/>
      <c r="F4" s="281"/>
      <c r="G4" s="281"/>
      <c r="H4" s="281"/>
      <c r="I4" s="281"/>
      <c r="J4" s="281"/>
      <c r="K4" s="71"/>
    </row>
    <row r="5" spans="2:11" ht="5.25" customHeight="1">
      <c r="B5" s="70"/>
      <c r="C5" s="72"/>
      <c r="D5" s="72"/>
      <c r="E5" s="72"/>
      <c r="F5" s="72"/>
      <c r="G5" s="72"/>
      <c r="H5" s="72"/>
      <c r="I5" s="72"/>
      <c r="J5" s="72"/>
      <c r="K5" s="71"/>
    </row>
    <row r="6" spans="2:11" ht="15" customHeight="1">
      <c r="B6" s="70"/>
      <c r="C6" s="278" t="s">
        <v>376</v>
      </c>
      <c r="D6" s="278"/>
      <c r="E6" s="278"/>
      <c r="F6" s="278"/>
      <c r="G6" s="278"/>
      <c r="H6" s="278"/>
      <c r="I6" s="278"/>
      <c r="J6" s="278"/>
      <c r="K6" s="71"/>
    </row>
    <row r="7" spans="2:11" ht="15" customHeight="1">
      <c r="B7" s="74"/>
      <c r="C7" s="278" t="s">
        <v>377</v>
      </c>
      <c r="D7" s="278"/>
      <c r="E7" s="278"/>
      <c r="F7" s="278"/>
      <c r="G7" s="278"/>
      <c r="H7" s="278"/>
      <c r="I7" s="278"/>
      <c r="J7" s="278"/>
      <c r="K7" s="71"/>
    </row>
    <row r="8" spans="2:11" ht="12.75" customHeight="1">
      <c r="B8" s="74"/>
      <c r="C8" s="73"/>
      <c r="D8" s="73"/>
      <c r="E8" s="73"/>
      <c r="F8" s="73"/>
      <c r="G8" s="73"/>
      <c r="H8" s="73"/>
      <c r="I8" s="73"/>
      <c r="J8" s="73"/>
      <c r="K8" s="71"/>
    </row>
    <row r="9" spans="2:11" ht="15" customHeight="1">
      <c r="B9" s="74"/>
      <c r="C9" s="278" t="s">
        <v>378</v>
      </c>
      <c r="D9" s="278"/>
      <c r="E9" s="278"/>
      <c r="F9" s="278"/>
      <c r="G9" s="278"/>
      <c r="H9" s="278"/>
      <c r="I9" s="278"/>
      <c r="J9" s="278"/>
      <c r="K9" s="71"/>
    </row>
    <row r="10" spans="2:11" ht="15" customHeight="1">
      <c r="B10" s="74"/>
      <c r="C10" s="73"/>
      <c r="D10" s="278" t="s">
        <v>379</v>
      </c>
      <c r="E10" s="278"/>
      <c r="F10" s="278"/>
      <c r="G10" s="278"/>
      <c r="H10" s="278"/>
      <c r="I10" s="278"/>
      <c r="J10" s="278"/>
      <c r="K10" s="71"/>
    </row>
    <row r="11" spans="2:11" ht="15" customHeight="1">
      <c r="B11" s="74"/>
      <c r="C11" s="75"/>
      <c r="D11" s="278" t="s">
        <v>380</v>
      </c>
      <c r="E11" s="278"/>
      <c r="F11" s="278"/>
      <c r="G11" s="278"/>
      <c r="H11" s="278"/>
      <c r="I11" s="278"/>
      <c r="J11" s="278"/>
      <c r="K11" s="71"/>
    </row>
    <row r="12" spans="2:11" ht="15" customHeight="1">
      <c r="B12" s="74"/>
      <c r="C12" s="75"/>
      <c r="D12" s="73"/>
      <c r="E12" s="73"/>
      <c r="F12" s="73"/>
      <c r="G12" s="73"/>
      <c r="H12" s="73"/>
      <c r="I12" s="73"/>
      <c r="J12" s="73"/>
      <c r="K12" s="71"/>
    </row>
    <row r="13" spans="2:11" ht="15" customHeight="1">
      <c r="B13" s="74"/>
      <c r="C13" s="75"/>
      <c r="D13" s="76" t="s">
        <v>381</v>
      </c>
      <c r="E13" s="73"/>
      <c r="F13" s="73"/>
      <c r="G13" s="73"/>
      <c r="H13" s="73"/>
      <c r="I13" s="73"/>
      <c r="J13" s="73"/>
      <c r="K13" s="71"/>
    </row>
    <row r="14" spans="2:11" ht="12.75" customHeight="1">
      <c r="B14" s="74"/>
      <c r="C14" s="75"/>
      <c r="D14" s="75"/>
      <c r="E14" s="75"/>
      <c r="F14" s="75"/>
      <c r="G14" s="75"/>
      <c r="H14" s="75"/>
      <c r="I14" s="75"/>
      <c r="J14" s="75"/>
      <c r="K14" s="71"/>
    </row>
    <row r="15" spans="2:11" ht="15" customHeight="1">
      <c r="B15" s="74"/>
      <c r="C15" s="75"/>
      <c r="D15" s="278" t="s">
        <v>382</v>
      </c>
      <c r="E15" s="278"/>
      <c r="F15" s="278"/>
      <c r="G15" s="278"/>
      <c r="H15" s="278"/>
      <c r="I15" s="278"/>
      <c r="J15" s="278"/>
      <c r="K15" s="71"/>
    </row>
    <row r="16" spans="2:11" ht="15" customHeight="1">
      <c r="B16" s="74"/>
      <c r="C16" s="75"/>
      <c r="D16" s="278" t="s">
        <v>383</v>
      </c>
      <c r="E16" s="278"/>
      <c r="F16" s="278"/>
      <c r="G16" s="278"/>
      <c r="H16" s="278"/>
      <c r="I16" s="278"/>
      <c r="J16" s="278"/>
      <c r="K16" s="71"/>
    </row>
    <row r="17" spans="2:11" ht="15" customHeight="1">
      <c r="B17" s="74"/>
      <c r="C17" s="75"/>
      <c r="D17" s="278" t="s">
        <v>384</v>
      </c>
      <c r="E17" s="278"/>
      <c r="F17" s="278"/>
      <c r="G17" s="278"/>
      <c r="H17" s="278"/>
      <c r="I17" s="278"/>
      <c r="J17" s="278"/>
      <c r="K17" s="71"/>
    </row>
    <row r="18" spans="2:11" ht="15" customHeight="1">
      <c r="B18" s="74"/>
      <c r="C18" s="75"/>
      <c r="D18" s="75"/>
      <c r="E18" s="77" t="s">
        <v>74</v>
      </c>
      <c r="F18" s="278" t="s">
        <v>385</v>
      </c>
      <c r="G18" s="278"/>
      <c r="H18" s="278"/>
      <c r="I18" s="278"/>
      <c r="J18" s="278"/>
      <c r="K18" s="71"/>
    </row>
    <row r="19" spans="2:11" ht="15" customHeight="1">
      <c r="B19" s="74"/>
      <c r="C19" s="75"/>
      <c r="D19" s="75"/>
      <c r="E19" s="77" t="s">
        <v>386</v>
      </c>
      <c r="F19" s="278" t="s">
        <v>387</v>
      </c>
      <c r="G19" s="278"/>
      <c r="H19" s="278"/>
      <c r="I19" s="278"/>
      <c r="J19" s="278"/>
      <c r="K19" s="71"/>
    </row>
    <row r="20" spans="2:11" ht="15" customHeight="1">
      <c r="B20" s="74"/>
      <c r="C20" s="75"/>
      <c r="D20" s="75"/>
      <c r="E20" s="77" t="s">
        <v>388</v>
      </c>
      <c r="F20" s="278" t="s">
        <v>389</v>
      </c>
      <c r="G20" s="278"/>
      <c r="H20" s="278"/>
      <c r="I20" s="278"/>
      <c r="J20" s="278"/>
      <c r="K20" s="71"/>
    </row>
    <row r="21" spans="2:11" ht="15" customHeight="1">
      <c r="B21" s="74"/>
      <c r="C21" s="75"/>
      <c r="D21" s="75"/>
      <c r="E21" s="77" t="s">
        <v>390</v>
      </c>
      <c r="F21" s="278" t="s">
        <v>391</v>
      </c>
      <c r="G21" s="278"/>
      <c r="H21" s="278"/>
      <c r="I21" s="278"/>
      <c r="J21" s="278"/>
      <c r="K21" s="71"/>
    </row>
    <row r="22" spans="2:11" ht="15" customHeight="1">
      <c r="B22" s="74"/>
      <c r="C22" s="75"/>
      <c r="D22" s="75"/>
      <c r="E22" s="77" t="s">
        <v>392</v>
      </c>
      <c r="F22" s="278" t="s">
        <v>393</v>
      </c>
      <c r="G22" s="278"/>
      <c r="H22" s="278"/>
      <c r="I22" s="278"/>
      <c r="J22" s="278"/>
      <c r="K22" s="71"/>
    </row>
    <row r="23" spans="2:11" ht="15" customHeight="1">
      <c r="B23" s="74"/>
      <c r="C23" s="75"/>
      <c r="D23" s="75"/>
      <c r="E23" s="77" t="s">
        <v>394</v>
      </c>
      <c r="F23" s="278" t="s">
        <v>395</v>
      </c>
      <c r="G23" s="278"/>
      <c r="H23" s="278"/>
      <c r="I23" s="278"/>
      <c r="J23" s="278"/>
      <c r="K23" s="71"/>
    </row>
    <row r="24" spans="2:11" ht="12.75" customHeight="1">
      <c r="B24" s="74"/>
      <c r="C24" s="75"/>
      <c r="D24" s="75"/>
      <c r="E24" s="75"/>
      <c r="F24" s="75"/>
      <c r="G24" s="75"/>
      <c r="H24" s="75"/>
      <c r="I24" s="75"/>
      <c r="J24" s="75"/>
      <c r="K24" s="71"/>
    </row>
    <row r="25" spans="2:11" ht="15" customHeight="1">
      <c r="B25" s="74"/>
      <c r="C25" s="278" t="s">
        <v>396</v>
      </c>
      <c r="D25" s="278"/>
      <c r="E25" s="278"/>
      <c r="F25" s="278"/>
      <c r="G25" s="278"/>
      <c r="H25" s="278"/>
      <c r="I25" s="278"/>
      <c r="J25" s="278"/>
      <c r="K25" s="71"/>
    </row>
    <row r="26" spans="2:11" ht="15" customHeight="1">
      <c r="B26" s="74"/>
      <c r="C26" s="278" t="s">
        <v>397</v>
      </c>
      <c r="D26" s="278"/>
      <c r="E26" s="278"/>
      <c r="F26" s="278"/>
      <c r="G26" s="278"/>
      <c r="H26" s="278"/>
      <c r="I26" s="278"/>
      <c r="J26" s="278"/>
      <c r="K26" s="71"/>
    </row>
    <row r="27" spans="2:11" ht="15" customHeight="1">
      <c r="B27" s="74"/>
      <c r="C27" s="73"/>
      <c r="D27" s="278" t="s">
        <v>398</v>
      </c>
      <c r="E27" s="278"/>
      <c r="F27" s="278"/>
      <c r="G27" s="278"/>
      <c r="H27" s="278"/>
      <c r="I27" s="278"/>
      <c r="J27" s="278"/>
      <c r="K27" s="71"/>
    </row>
    <row r="28" spans="2:11" ht="15" customHeight="1">
      <c r="B28" s="74"/>
      <c r="C28" s="75"/>
      <c r="D28" s="278" t="s">
        <v>399</v>
      </c>
      <c r="E28" s="278"/>
      <c r="F28" s="278"/>
      <c r="G28" s="278"/>
      <c r="H28" s="278"/>
      <c r="I28" s="278"/>
      <c r="J28" s="278"/>
      <c r="K28" s="71"/>
    </row>
    <row r="29" spans="2:11" ht="12.75" customHeight="1">
      <c r="B29" s="74"/>
      <c r="C29" s="75"/>
      <c r="D29" s="75"/>
      <c r="E29" s="75"/>
      <c r="F29" s="75"/>
      <c r="G29" s="75"/>
      <c r="H29" s="75"/>
      <c r="I29" s="75"/>
      <c r="J29" s="75"/>
      <c r="K29" s="71"/>
    </row>
    <row r="30" spans="2:11" ht="15" customHeight="1">
      <c r="B30" s="74"/>
      <c r="C30" s="75"/>
      <c r="D30" s="278" t="s">
        <v>400</v>
      </c>
      <c r="E30" s="278"/>
      <c r="F30" s="278"/>
      <c r="G30" s="278"/>
      <c r="H30" s="278"/>
      <c r="I30" s="278"/>
      <c r="J30" s="278"/>
      <c r="K30" s="71"/>
    </row>
    <row r="31" spans="2:11" ht="15" customHeight="1">
      <c r="B31" s="74"/>
      <c r="C31" s="75"/>
      <c r="D31" s="278" t="s">
        <v>401</v>
      </c>
      <c r="E31" s="278"/>
      <c r="F31" s="278"/>
      <c r="G31" s="278"/>
      <c r="H31" s="278"/>
      <c r="I31" s="278"/>
      <c r="J31" s="278"/>
      <c r="K31" s="71"/>
    </row>
    <row r="32" spans="2:11" ht="12.75" customHeight="1">
      <c r="B32" s="74"/>
      <c r="C32" s="75"/>
      <c r="D32" s="75"/>
      <c r="E32" s="75"/>
      <c r="F32" s="75"/>
      <c r="G32" s="75"/>
      <c r="H32" s="75"/>
      <c r="I32" s="75"/>
      <c r="J32" s="75"/>
      <c r="K32" s="71"/>
    </row>
    <row r="33" spans="2:11" ht="15" customHeight="1">
      <c r="B33" s="74"/>
      <c r="C33" s="75"/>
      <c r="D33" s="278" t="s">
        <v>402</v>
      </c>
      <c r="E33" s="278"/>
      <c r="F33" s="278"/>
      <c r="G33" s="278"/>
      <c r="H33" s="278"/>
      <c r="I33" s="278"/>
      <c r="J33" s="278"/>
      <c r="K33" s="71"/>
    </row>
    <row r="34" spans="2:11" ht="15" customHeight="1">
      <c r="B34" s="74"/>
      <c r="C34" s="75"/>
      <c r="D34" s="278" t="s">
        <v>403</v>
      </c>
      <c r="E34" s="278"/>
      <c r="F34" s="278"/>
      <c r="G34" s="278"/>
      <c r="H34" s="278"/>
      <c r="I34" s="278"/>
      <c r="J34" s="278"/>
      <c r="K34" s="71"/>
    </row>
    <row r="35" spans="2:11" ht="15" customHeight="1">
      <c r="B35" s="74"/>
      <c r="C35" s="75"/>
      <c r="D35" s="278" t="s">
        <v>404</v>
      </c>
      <c r="E35" s="278"/>
      <c r="F35" s="278"/>
      <c r="G35" s="278"/>
      <c r="H35" s="278"/>
      <c r="I35" s="278"/>
      <c r="J35" s="278"/>
      <c r="K35" s="71"/>
    </row>
    <row r="36" spans="2:11" ht="15" customHeight="1">
      <c r="B36" s="74"/>
      <c r="C36" s="75"/>
      <c r="D36" s="73"/>
      <c r="E36" s="76" t="s">
        <v>104</v>
      </c>
      <c r="F36" s="73"/>
      <c r="G36" s="278" t="s">
        <v>405</v>
      </c>
      <c r="H36" s="278"/>
      <c r="I36" s="278"/>
      <c r="J36" s="278"/>
      <c r="K36" s="71"/>
    </row>
    <row r="37" spans="2:11" ht="30.75" customHeight="1">
      <c r="B37" s="74"/>
      <c r="C37" s="75"/>
      <c r="D37" s="73"/>
      <c r="E37" s="76" t="s">
        <v>406</v>
      </c>
      <c r="F37" s="73"/>
      <c r="G37" s="278" t="s">
        <v>407</v>
      </c>
      <c r="H37" s="278"/>
      <c r="I37" s="278"/>
      <c r="J37" s="278"/>
      <c r="K37" s="71"/>
    </row>
    <row r="38" spans="2:11" ht="15" customHeight="1">
      <c r="B38" s="74"/>
      <c r="C38" s="75"/>
      <c r="D38" s="73"/>
      <c r="E38" s="76" t="s">
        <v>48</v>
      </c>
      <c r="F38" s="73"/>
      <c r="G38" s="278" t="s">
        <v>408</v>
      </c>
      <c r="H38" s="278"/>
      <c r="I38" s="278"/>
      <c r="J38" s="278"/>
      <c r="K38" s="71"/>
    </row>
    <row r="39" spans="2:11" ht="15" customHeight="1">
      <c r="B39" s="74"/>
      <c r="C39" s="75"/>
      <c r="D39" s="73"/>
      <c r="E39" s="76" t="s">
        <v>49</v>
      </c>
      <c r="F39" s="73"/>
      <c r="G39" s="278" t="s">
        <v>409</v>
      </c>
      <c r="H39" s="278"/>
      <c r="I39" s="278"/>
      <c r="J39" s="278"/>
      <c r="K39" s="71"/>
    </row>
    <row r="40" spans="2:11" ht="15" customHeight="1">
      <c r="B40" s="74"/>
      <c r="C40" s="75"/>
      <c r="D40" s="73"/>
      <c r="E40" s="76" t="s">
        <v>105</v>
      </c>
      <c r="F40" s="73"/>
      <c r="G40" s="278" t="s">
        <v>410</v>
      </c>
      <c r="H40" s="278"/>
      <c r="I40" s="278"/>
      <c r="J40" s="278"/>
      <c r="K40" s="71"/>
    </row>
    <row r="41" spans="2:11" ht="15" customHeight="1">
      <c r="B41" s="74"/>
      <c r="C41" s="75"/>
      <c r="D41" s="73"/>
      <c r="E41" s="76" t="s">
        <v>106</v>
      </c>
      <c r="F41" s="73"/>
      <c r="G41" s="278" t="s">
        <v>411</v>
      </c>
      <c r="H41" s="278"/>
      <c r="I41" s="278"/>
      <c r="J41" s="278"/>
      <c r="K41" s="71"/>
    </row>
    <row r="42" spans="2:11" ht="15" customHeight="1">
      <c r="B42" s="74"/>
      <c r="C42" s="75"/>
      <c r="D42" s="73"/>
      <c r="E42" s="76" t="s">
        <v>412</v>
      </c>
      <c r="F42" s="73"/>
      <c r="G42" s="278" t="s">
        <v>413</v>
      </c>
      <c r="H42" s="278"/>
      <c r="I42" s="278"/>
      <c r="J42" s="278"/>
      <c r="K42" s="71"/>
    </row>
    <row r="43" spans="2:11" ht="15" customHeight="1">
      <c r="B43" s="74"/>
      <c r="C43" s="75"/>
      <c r="D43" s="73"/>
      <c r="E43" s="76"/>
      <c r="F43" s="73"/>
      <c r="G43" s="278" t="s">
        <v>414</v>
      </c>
      <c r="H43" s="278"/>
      <c r="I43" s="278"/>
      <c r="J43" s="278"/>
      <c r="K43" s="71"/>
    </row>
    <row r="44" spans="2:11" ht="15" customHeight="1">
      <c r="B44" s="74"/>
      <c r="C44" s="75"/>
      <c r="D44" s="73"/>
      <c r="E44" s="76" t="s">
        <v>415</v>
      </c>
      <c r="F44" s="73"/>
      <c r="G44" s="278" t="s">
        <v>416</v>
      </c>
      <c r="H44" s="278"/>
      <c r="I44" s="278"/>
      <c r="J44" s="278"/>
      <c r="K44" s="71"/>
    </row>
    <row r="45" spans="2:11" ht="15" customHeight="1">
      <c r="B45" s="74"/>
      <c r="C45" s="75"/>
      <c r="D45" s="73"/>
      <c r="E45" s="76" t="s">
        <v>108</v>
      </c>
      <c r="F45" s="73"/>
      <c r="G45" s="278" t="s">
        <v>417</v>
      </c>
      <c r="H45" s="278"/>
      <c r="I45" s="278"/>
      <c r="J45" s="278"/>
      <c r="K45" s="71"/>
    </row>
    <row r="46" spans="2:11" ht="12.75" customHeight="1">
      <c r="B46" s="74"/>
      <c r="C46" s="75"/>
      <c r="D46" s="73"/>
      <c r="E46" s="73"/>
      <c r="F46" s="73"/>
      <c r="G46" s="73"/>
      <c r="H46" s="73"/>
      <c r="I46" s="73"/>
      <c r="J46" s="73"/>
      <c r="K46" s="71"/>
    </row>
    <row r="47" spans="2:11" ht="15" customHeight="1">
      <c r="B47" s="74"/>
      <c r="C47" s="75"/>
      <c r="D47" s="278" t="s">
        <v>418</v>
      </c>
      <c r="E47" s="278"/>
      <c r="F47" s="278"/>
      <c r="G47" s="278"/>
      <c r="H47" s="278"/>
      <c r="I47" s="278"/>
      <c r="J47" s="278"/>
      <c r="K47" s="71"/>
    </row>
    <row r="48" spans="2:11" ht="15" customHeight="1">
      <c r="B48" s="74"/>
      <c r="C48" s="75"/>
      <c r="D48" s="75"/>
      <c r="E48" s="278" t="s">
        <v>419</v>
      </c>
      <c r="F48" s="278"/>
      <c r="G48" s="278"/>
      <c r="H48" s="278"/>
      <c r="I48" s="278"/>
      <c r="J48" s="278"/>
      <c r="K48" s="71"/>
    </row>
    <row r="49" spans="2:11" ht="15" customHeight="1">
      <c r="B49" s="74"/>
      <c r="C49" s="75"/>
      <c r="D49" s="75"/>
      <c r="E49" s="278" t="s">
        <v>420</v>
      </c>
      <c r="F49" s="278"/>
      <c r="G49" s="278"/>
      <c r="H49" s="278"/>
      <c r="I49" s="278"/>
      <c r="J49" s="278"/>
      <c r="K49" s="71"/>
    </row>
    <row r="50" spans="2:11" ht="15" customHeight="1">
      <c r="B50" s="74"/>
      <c r="C50" s="75"/>
      <c r="D50" s="75"/>
      <c r="E50" s="278" t="s">
        <v>421</v>
      </c>
      <c r="F50" s="278"/>
      <c r="G50" s="278"/>
      <c r="H50" s="278"/>
      <c r="I50" s="278"/>
      <c r="J50" s="278"/>
      <c r="K50" s="71"/>
    </row>
    <row r="51" spans="2:11" ht="15" customHeight="1">
      <c r="B51" s="74"/>
      <c r="C51" s="75"/>
      <c r="D51" s="278" t="s">
        <v>422</v>
      </c>
      <c r="E51" s="278"/>
      <c r="F51" s="278"/>
      <c r="G51" s="278"/>
      <c r="H51" s="278"/>
      <c r="I51" s="278"/>
      <c r="J51" s="278"/>
      <c r="K51" s="71"/>
    </row>
    <row r="52" spans="2:11" ht="25.5" customHeight="1">
      <c r="B52" s="70"/>
      <c r="C52" s="281" t="s">
        <v>423</v>
      </c>
      <c r="D52" s="281"/>
      <c r="E52" s="281"/>
      <c r="F52" s="281"/>
      <c r="G52" s="281"/>
      <c r="H52" s="281"/>
      <c r="I52" s="281"/>
      <c r="J52" s="281"/>
      <c r="K52" s="71"/>
    </row>
    <row r="53" spans="2:11" ht="5.25" customHeight="1">
      <c r="B53" s="70"/>
      <c r="C53" s="72"/>
      <c r="D53" s="72"/>
      <c r="E53" s="72"/>
      <c r="F53" s="72"/>
      <c r="G53" s="72"/>
      <c r="H53" s="72"/>
      <c r="I53" s="72"/>
      <c r="J53" s="72"/>
      <c r="K53" s="71"/>
    </row>
    <row r="54" spans="2:11" ht="15" customHeight="1">
      <c r="B54" s="70"/>
      <c r="C54" s="278" t="s">
        <v>424</v>
      </c>
      <c r="D54" s="278"/>
      <c r="E54" s="278"/>
      <c r="F54" s="278"/>
      <c r="G54" s="278"/>
      <c r="H54" s="278"/>
      <c r="I54" s="278"/>
      <c r="J54" s="278"/>
      <c r="K54" s="71"/>
    </row>
    <row r="55" spans="2:11" ht="15" customHeight="1">
      <c r="B55" s="70"/>
      <c r="C55" s="278" t="s">
        <v>425</v>
      </c>
      <c r="D55" s="278"/>
      <c r="E55" s="278"/>
      <c r="F55" s="278"/>
      <c r="G55" s="278"/>
      <c r="H55" s="278"/>
      <c r="I55" s="278"/>
      <c r="J55" s="278"/>
      <c r="K55" s="71"/>
    </row>
    <row r="56" spans="2:11" ht="12.75" customHeight="1">
      <c r="B56" s="70"/>
      <c r="C56" s="73"/>
      <c r="D56" s="73"/>
      <c r="E56" s="73"/>
      <c r="F56" s="73"/>
      <c r="G56" s="73"/>
      <c r="H56" s="73"/>
      <c r="I56" s="73"/>
      <c r="J56" s="73"/>
      <c r="K56" s="71"/>
    </row>
    <row r="57" spans="2:11" ht="15" customHeight="1">
      <c r="B57" s="70"/>
      <c r="C57" s="278" t="s">
        <v>426</v>
      </c>
      <c r="D57" s="278"/>
      <c r="E57" s="278"/>
      <c r="F57" s="278"/>
      <c r="G57" s="278"/>
      <c r="H57" s="278"/>
      <c r="I57" s="278"/>
      <c r="J57" s="278"/>
      <c r="K57" s="71"/>
    </row>
    <row r="58" spans="2:11" ht="15" customHeight="1">
      <c r="B58" s="70"/>
      <c r="C58" s="75"/>
      <c r="D58" s="278" t="s">
        <v>427</v>
      </c>
      <c r="E58" s="278"/>
      <c r="F58" s="278"/>
      <c r="G58" s="278"/>
      <c r="H58" s="278"/>
      <c r="I58" s="278"/>
      <c r="J58" s="278"/>
      <c r="K58" s="71"/>
    </row>
    <row r="59" spans="2:11" ht="15" customHeight="1">
      <c r="B59" s="70"/>
      <c r="C59" s="75"/>
      <c r="D59" s="278" t="s">
        <v>428</v>
      </c>
      <c r="E59" s="278"/>
      <c r="F59" s="278"/>
      <c r="G59" s="278"/>
      <c r="H59" s="278"/>
      <c r="I59" s="278"/>
      <c r="J59" s="278"/>
      <c r="K59" s="71"/>
    </row>
    <row r="60" spans="2:11" ht="15" customHeight="1">
      <c r="B60" s="70"/>
      <c r="C60" s="75"/>
      <c r="D60" s="278" t="s">
        <v>429</v>
      </c>
      <c r="E60" s="278"/>
      <c r="F60" s="278"/>
      <c r="G60" s="278"/>
      <c r="H60" s="278"/>
      <c r="I60" s="278"/>
      <c r="J60" s="278"/>
      <c r="K60" s="71"/>
    </row>
    <row r="61" spans="2:11" ht="15" customHeight="1">
      <c r="B61" s="70"/>
      <c r="C61" s="75"/>
      <c r="D61" s="278" t="s">
        <v>430</v>
      </c>
      <c r="E61" s="278"/>
      <c r="F61" s="278"/>
      <c r="G61" s="278"/>
      <c r="H61" s="278"/>
      <c r="I61" s="278"/>
      <c r="J61" s="278"/>
      <c r="K61" s="71"/>
    </row>
    <row r="62" spans="2:11" ht="15" customHeight="1">
      <c r="B62" s="70"/>
      <c r="C62" s="75"/>
      <c r="D62" s="280" t="s">
        <v>431</v>
      </c>
      <c r="E62" s="280"/>
      <c r="F62" s="280"/>
      <c r="G62" s="280"/>
      <c r="H62" s="280"/>
      <c r="I62" s="280"/>
      <c r="J62" s="280"/>
      <c r="K62" s="71"/>
    </row>
    <row r="63" spans="2:11" ht="15" customHeight="1">
      <c r="B63" s="70"/>
      <c r="C63" s="75"/>
      <c r="D63" s="278" t="s">
        <v>432</v>
      </c>
      <c r="E63" s="278"/>
      <c r="F63" s="278"/>
      <c r="G63" s="278"/>
      <c r="H63" s="278"/>
      <c r="I63" s="278"/>
      <c r="J63" s="278"/>
      <c r="K63" s="71"/>
    </row>
    <row r="64" spans="2:11" ht="12.75" customHeight="1">
      <c r="B64" s="70"/>
      <c r="C64" s="75"/>
      <c r="D64" s="75"/>
      <c r="E64" s="78"/>
      <c r="F64" s="75"/>
      <c r="G64" s="75"/>
      <c r="H64" s="75"/>
      <c r="I64" s="75"/>
      <c r="J64" s="75"/>
      <c r="K64" s="71"/>
    </row>
    <row r="65" spans="2:11" ht="15" customHeight="1">
      <c r="B65" s="70"/>
      <c r="C65" s="75"/>
      <c r="D65" s="278" t="s">
        <v>433</v>
      </c>
      <c r="E65" s="278"/>
      <c r="F65" s="278"/>
      <c r="G65" s="278"/>
      <c r="H65" s="278"/>
      <c r="I65" s="278"/>
      <c r="J65" s="278"/>
      <c r="K65" s="71"/>
    </row>
    <row r="66" spans="2:11" ht="15" customHeight="1">
      <c r="B66" s="70"/>
      <c r="C66" s="75"/>
      <c r="D66" s="280" t="s">
        <v>434</v>
      </c>
      <c r="E66" s="280"/>
      <c r="F66" s="280"/>
      <c r="G66" s="280"/>
      <c r="H66" s="280"/>
      <c r="I66" s="280"/>
      <c r="J66" s="280"/>
      <c r="K66" s="71"/>
    </row>
    <row r="67" spans="2:11" ht="15" customHeight="1">
      <c r="B67" s="70"/>
      <c r="C67" s="75"/>
      <c r="D67" s="278" t="s">
        <v>435</v>
      </c>
      <c r="E67" s="278"/>
      <c r="F67" s="278"/>
      <c r="G67" s="278"/>
      <c r="H67" s="278"/>
      <c r="I67" s="278"/>
      <c r="J67" s="278"/>
      <c r="K67" s="71"/>
    </row>
    <row r="68" spans="2:11" ht="15" customHeight="1">
      <c r="B68" s="70"/>
      <c r="C68" s="75"/>
      <c r="D68" s="278" t="s">
        <v>436</v>
      </c>
      <c r="E68" s="278"/>
      <c r="F68" s="278"/>
      <c r="G68" s="278"/>
      <c r="H68" s="278"/>
      <c r="I68" s="278"/>
      <c r="J68" s="278"/>
      <c r="K68" s="71"/>
    </row>
    <row r="69" spans="2:11" ht="15" customHeight="1">
      <c r="B69" s="70"/>
      <c r="C69" s="75"/>
      <c r="D69" s="278" t="s">
        <v>437</v>
      </c>
      <c r="E69" s="278"/>
      <c r="F69" s="278"/>
      <c r="G69" s="278"/>
      <c r="H69" s="278"/>
      <c r="I69" s="278"/>
      <c r="J69" s="278"/>
      <c r="K69" s="71"/>
    </row>
    <row r="70" spans="2:11" ht="15" customHeight="1">
      <c r="B70" s="70"/>
      <c r="C70" s="75"/>
      <c r="D70" s="278" t="s">
        <v>438</v>
      </c>
      <c r="E70" s="278"/>
      <c r="F70" s="278"/>
      <c r="G70" s="278"/>
      <c r="H70" s="278"/>
      <c r="I70" s="278"/>
      <c r="J70" s="278"/>
      <c r="K70" s="71"/>
    </row>
    <row r="71" spans="2:11" ht="12.75" customHeight="1">
      <c r="B71" s="79"/>
      <c r="C71" s="80"/>
      <c r="D71" s="80"/>
      <c r="E71" s="80"/>
      <c r="F71" s="80"/>
      <c r="G71" s="80"/>
      <c r="H71" s="80"/>
      <c r="I71" s="80"/>
      <c r="J71" s="80"/>
      <c r="K71" s="81"/>
    </row>
    <row r="72" spans="2:11" ht="18.75" customHeight="1">
      <c r="B72" s="82"/>
      <c r="C72" s="82"/>
      <c r="D72" s="82"/>
      <c r="E72" s="82"/>
      <c r="F72" s="82"/>
      <c r="G72" s="82"/>
      <c r="H72" s="82"/>
      <c r="I72" s="82"/>
      <c r="J72" s="82"/>
      <c r="K72" s="83"/>
    </row>
    <row r="73" spans="2:11" ht="18.75" customHeight="1">
      <c r="B73" s="83"/>
      <c r="C73" s="83"/>
      <c r="D73" s="83"/>
      <c r="E73" s="83"/>
      <c r="F73" s="83"/>
      <c r="G73" s="83"/>
      <c r="H73" s="83"/>
      <c r="I73" s="83"/>
      <c r="J73" s="83"/>
      <c r="K73" s="83"/>
    </row>
    <row r="74" spans="2:11" ht="7.5" customHeight="1">
      <c r="B74" s="84"/>
      <c r="C74" s="85"/>
      <c r="D74" s="85"/>
      <c r="E74" s="85"/>
      <c r="F74" s="85"/>
      <c r="G74" s="85"/>
      <c r="H74" s="85"/>
      <c r="I74" s="85"/>
      <c r="J74" s="85"/>
      <c r="K74" s="86"/>
    </row>
    <row r="75" spans="2:11" ht="45" customHeight="1">
      <c r="B75" s="87"/>
      <c r="C75" s="279" t="s">
        <v>439</v>
      </c>
      <c r="D75" s="279"/>
      <c r="E75" s="279"/>
      <c r="F75" s="279"/>
      <c r="G75" s="279"/>
      <c r="H75" s="279"/>
      <c r="I75" s="279"/>
      <c r="J75" s="279"/>
      <c r="K75" s="88"/>
    </row>
    <row r="76" spans="2:11" ht="17.25" customHeight="1">
      <c r="B76" s="87"/>
      <c r="C76" s="89" t="s">
        <v>440</v>
      </c>
      <c r="D76" s="89"/>
      <c r="E76" s="89"/>
      <c r="F76" s="89" t="s">
        <v>441</v>
      </c>
      <c r="G76" s="90"/>
      <c r="H76" s="89" t="s">
        <v>49</v>
      </c>
      <c r="I76" s="89" t="s">
        <v>52</v>
      </c>
      <c r="J76" s="89" t="s">
        <v>442</v>
      </c>
      <c r="K76" s="88"/>
    </row>
    <row r="77" spans="2:11" ht="17.25" customHeight="1">
      <c r="B77" s="87"/>
      <c r="C77" s="91" t="s">
        <v>443</v>
      </c>
      <c r="D77" s="91"/>
      <c r="E77" s="91"/>
      <c r="F77" s="92" t="s">
        <v>444</v>
      </c>
      <c r="G77" s="93"/>
      <c r="H77" s="91"/>
      <c r="I77" s="91"/>
      <c r="J77" s="91" t="s">
        <v>445</v>
      </c>
      <c r="K77" s="88"/>
    </row>
    <row r="78" spans="2:11" ht="5.25" customHeight="1">
      <c r="B78" s="87"/>
      <c r="C78" s="94"/>
      <c r="D78" s="94"/>
      <c r="E78" s="94"/>
      <c r="F78" s="94"/>
      <c r="G78" s="95"/>
      <c r="H78" s="94"/>
      <c r="I78" s="94"/>
      <c r="J78" s="94"/>
      <c r="K78" s="88"/>
    </row>
    <row r="79" spans="2:11" ht="15" customHeight="1">
      <c r="B79" s="87"/>
      <c r="C79" s="76" t="s">
        <v>48</v>
      </c>
      <c r="D79" s="94"/>
      <c r="E79" s="94"/>
      <c r="F79" s="96" t="s">
        <v>446</v>
      </c>
      <c r="G79" s="95"/>
      <c r="H79" s="76" t="s">
        <v>447</v>
      </c>
      <c r="I79" s="76" t="s">
        <v>448</v>
      </c>
      <c r="J79" s="76">
        <v>20</v>
      </c>
      <c r="K79" s="88"/>
    </row>
    <row r="80" spans="2:11" ht="15" customHeight="1">
      <c r="B80" s="87"/>
      <c r="C80" s="76" t="s">
        <v>449</v>
      </c>
      <c r="D80" s="76"/>
      <c r="E80" s="76"/>
      <c r="F80" s="96" t="s">
        <v>446</v>
      </c>
      <c r="G80" s="95"/>
      <c r="H80" s="76" t="s">
        <v>450</v>
      </c>
      <c r="I80" s="76" t="s">
        <v>448</v>
      </c>
      <c r="J80" s="76">
        <v>120</v>
      </c>
      <c r="K80" s="88"/>
    </row>
    <row r="81" spans="2:11" ht="15" customHeight="1">
      <c r="B81" s="97"/>
      <c r="C81" s="76" t="s">
        <v>451</v>
      </c>
      <c r="D81" s="76"/>
      <c r="E81" s="76"/>
      <c r="F81" s="96" t="s">
        <v>452</v>
      </c>
      <c r="G81" s="95"/>
      <c r="H81" s="76" t="s">
        <v>453</v>
      </c>
      <c r="I81" s="76" t="s">
        <v>448</v>
      </c>
      <c r="J81" s="76">
        <v>50</v>
      </c>
      <c r="K81" s="88"/>
    </row>
    <row r="82" spans="2:11" ht="15" customHeight="1">
      <c r="B82" s="97"/>
      <c r="C82" s="76" t="s">
        <v>454</v>
      </c>
      <c r="D82" s="76"/>
      <c r="E82" s="76"/>
      <c r="F82" s="96" t="s">
        <v>446</v>
      </c>
      <c r="G82" s="95"/>
      <c r="H82" s="76" t="s">
        <v>455</v>
      </c>
      <c r="I82" s="76" t="s">
        <v>456</v>
      </c>
      <c r="J82" s="76"/>
      <c r="K82" s="88"/>
    </row>
    <row r="83" spans="2:11" ht="15" customHeight="1">
      <c r="B83" s="97"/>
      <c r="C83" s="98" t="s">
        <v>457</v>
      </c>
      <c r="D83" s="98"/>
      <c r="E83" s="98"/>
      <c r="F83" s="99" t="s">
        <v>452</v>
      </c>
      <c r="G83" s="98"/>
      <c r="H83" s="98" t="s">
        <v>458</v>
      </c>
      <c r="I83" s="98" t="s">
        <v>448</v>
      </c>
      <c r="J83" s="98">
        <v>15</v>
      </c>
      <c r="K83" s="88"/>
    </row>
    <row r="84" spans="2:11" ht="15" customHeight="1">
      <c r="B84" s="97"/>
      <c r="C84" s="98" t="s">
        <v>459</v>
      </c>
      <c r="D84" s="98"/>
      <c r="E84" s="98"/>
      <c r="F84" s="99" t="s">
        <v>452</v>
      </c>
      <c r="G84" s="98"/>
      <c r="H84" s="98" t="s">
        <v>460</v>
      </c>
      <c r="I84" s="98" t="s">
        <v>448</v>
      </c>
      <c r="J84" s="98">
        <v>15</v>
      </c>
      <c r="K84" s="88"/>
    </row>
    <row r="85" spans="2:11" ht="15" customHeight="1">
      <c r="B85" s="97"/>
      <c r="C85" s="98" t="s">
        <v>461</v>
      </c>
      <c r="D85" s="98"/>
      <c r="E85" s="98"/>
      <c r="F85" s="99" t="s">
        <v>452</v>
      </c>
      <c r="G85" s="98"/>
      <c r="H85" s="98" t="s">
        <v>462</v>
      </c>
      <c r="I85" s="98" t="s">
        <v>448</v>
      </c>
      <c r="J85" s="98">
        <v>20</v>
      </c>
      <c r="K85" s="88"/>
    </row>
    <row r="86" spans="2:11" ht="15" customHeight="1">
      <c r="B86" s="97"/>
      <c r="C86" s="98" t="s">
        <v>463</v>
      </c>
      <c r="D86" s="98"/>
      <c r="E86" s="98"/>
      <c r="F86" s="99" t="s">
        <v>452</v>
      </c>
      <c r="G86" s="98"/>
      <c r="H86" s="98" t="s">
        <v>464</v>
      </c>
      <c r="I86" s="98" t="s">
        <v>448</v>
      </c>
      <c r="J86" s="98">
        <v>20</v>
      </c>
      <c r="K86" s="88"/>
    </row>
    <row r="87" spans="2:11" ht="15" customHeight="1">
      <c r="B87" s="97"/>
      <c r="C87" s="76" t="s">
        <v>465</v>
      </c>
      <c r="D87" s="76"/>
      <c r="E87" s="76"/>
      <c r="F87" s="96" t="s">
        <v>452</v>
      </c>
      <c r="G87" s="95"/>
      <c r="H87" s="76" t="s">
        <v>466</v>
      </c>
      <c r="I87" s="76" t="s">
        <v>448</v>
      </c>
      <c r="J87" s="76">
        <v>50</v>
      </c>
      <c r="K87" s="88"/>
    </row>
    <row r="88" spans="2:11" ht="15" customHeight="1">
      <c r="B88" s="97"/>
      <c r="C88" s="76" t="s">
        <v>467</v>
      </c>
      <c r="D88" s="76"/>
      <c r="E88" s="76"/>
      <c r="F88" s="96" t="s">
        <v>452</v>
      </c>
      <c r="G88" s="95"/>
      <c r="H88" s="76" t="s">
        <v>468</v>
      </c>
      <c r="I88" s="76" t="s">
        <v>448</v>
      </c>
      <c r="J88" s="76">
        <v>20</v>
      </c>
      <c r="K88" s="88"/>
    </row>
    <row r="89" spans="2:11" ht="15" customHeight="1">
      <c r="B89" s="97"/>
      <c r="C89" s="76" t="s">
        <v>469</v>
      </c>
      <c r="D89" s="76"/>
      <c r="E89" s="76"/>
      <c r="F89" s="96" t="s">
        <v>452</v>
      </c>
      <c r="G89" s="95"/>
      <c r="H89" s="76" t="s">
        <v>470</v>
      </c>
      <c r="I89" s="76" t="s">
        <v>448</v>
      </c>
      <c r="J89" s="76">
        <v>20</v>
      </c>
      <c r="K89" s="88"/>
    </row>
    <row r="90" spans="2:11" ht="15" customHeight="1">
      <c r="B90" s="97"/>
      <c r="C90" s="76" t="s">
        <v>471</v>
      </c>
      <c r="D90" s="76"/>
      <c r="E90" s="76"/>
      <c r="F90" s="96" t="s">
        <v>452</v>
      </c>
      <c r="G90" s="95"/>
      <c r="H90" s="76" t="s">
        <v>472</v>
      </c>
      <c r="I90" s="76" t="s">
        <v>448</v>
      </c>
      <c r="J90" s="76">
        <v>50</v>
      </c>
      <c r="K90" s="88"/>
    </row>
    <row r="91" spans="2:11" ht="15" customHeight="1">
      <c r="B91" s="97"/>
      <c r="C91" s="76" t="s">
        <v>473</v>
      </c>
      <c r="D91" s="76"/>
      <c r="E91" s="76"/>
      <c r="F91" s="96" t="s">
        <v>452</v>
      </c>
      <c r="G91" s="95"/>
      <c r="H91" s="76" t="s">
        <v>473</v>
      </c>
      <c r="I91" s="76" t="s">
        <v>448</v>
      </c>
      <c r="J91" s="76">
        <v>50</v>
      </c>
      <c r="K91" s="88"/>
    </row>
    <row r="92" spans="2:11" ht="15" customHeight="1">
      <c r="B92" s="97"/>
      <c r="C92" s="76" t="s">
        <v>474</v>
      </c>
      <c r="D92" s="76"/>
      <c r="E92" s="76"/>
      <c r="F92" s="96" t="s">
        <v>452</v>
      </c>
      <c r="G92" s="95"/>
      <c r="H92" s="76" t="s">
        <v>475</v>
      </c>
      <c r="I92" s="76" t="s">
        <v>448</v>
      </c>
      <c r="J92" s="76">
        <v>255</v>
      </c>
      <c r="K92" s="88"/>
    </row>
    <row r="93" spans="2:11" ht="15" customHeight="1">
      <c r="B93" s="97"/>
      <c r="C93" s="76" t="s">
        <v>476</v>
      </c>
      <c r="D93" s="76"/>
      <c r="E93" s="76"/>
      <c r="F93" s="96" t="s">
        <v>446</v>
      </c>
      <c r="G93" s="95"/>
      <c r="H93" s="76" t="s">
        <v>477</v>
      </c>
      <c r="I93" s="76" t="s">
        <v>478</v>
      </c>
      <c r="J93" s="76"/>
      <c r="K93" s="88"/>
    </row>
    <row r="94" spans="2:11" ht="15" customHeight="1">
      <c r="B94" s="97"/>
      <c r="C94" s="76" t="s">
        <v>479</v>
      </c>
      <c r="D94" s="76"/>
      <c r="E94" s="76"/>
      <c r="F94" s="96" t="s">
        <v>446</v>
      </c>
      <c r="G94" s="95"/>
      <c r="H94" s="76" t="s">
        <v>480</v>
      </c>
      <c r="I94" s="76" t="s">
        <v>481</v>
      </c>
      <c r="J94" s="76"/>
      <c r="K94" s="88"/>
    </row>
    <row r="95" spans="2:11" ht="15" customHeight="1">
      <c r="B95" s="97"/>
      <c r="C95" s="76" t="s">
        <v>482</v>
      </c>
      <c r="D95" s="76"/>
      <c r="E95" s="76"/>
      <c r="F95" s="96" t="s">
        <v>446</v>
      </c>
      <c r="G95" s="95"/>
      <c r="H95" s="76" t="s">
        <v>482</v>
      </c>
      <c r="I95" s="76" t="s">
        <v>481</v>
      </c>
      <c r="J95" s="76"/>
      <c r="K95" s="88"/>
    </row>
    <row r="96" spans="2:11" ht="15" customHeight="1">
      <c r="B96" s="97"/>
      <c r="C96" s="76" t="s">
        <v>33</v>
      </c>
      <c r="D96" s="76"/>
      <c r="E96" s="76"/>
      <c r="F96" s="96" t="s">
        <v>446</v>
      </c>
      <c r="G96" s="95"/>
      <c r="H96" s="76" t="s">
        <v>483</v>
      </c>
      <c r="I96" s="76" t="s">
        <v>481</v>
      </c>
      <c r="J96" s="76"/>
      <c r="K96" s="88"/>
    </row>
    <row r="97" spans="2:11" ht="15" customHeight="1">
      <c r="B97" s="97"/>
      <c r="C97" s="76" t="s">
        <v>43</v>
      </c>
      <c r="D97" s="76"/>
      <c r="E97" s="76"/>
      <c r="F97" s="96" t="s">
        <v>446</v>
      </c>
      <c r="G97" s="95"/>
      <c r="H97" s="76" t="s">
        <v>484</v>
      </c>
      <c r="I97" s="76" t="s">
        <v>481</v>
      </c>
      <c r="J97" s="76"/>
      <c r="K97" s="88"/>
    </row>
    <row r="98" spans="2:11" ht="15" customHeight="1">
      <c r="B98" s="100"/>
      <c r="C98" s="101"/>
      <c r="D98" s="101"/>
      <c r="E98" s="101"/>
      <c r="F98" s="101"/>
      <c r="G98" s="101"/>
      <c r="H98" s="101"/>
      <c r="I98" s="101"/>
      <c r="J98" s="101"/>
      <c r="K98" s="102"/>
    </row>
    <row r="99" spans="2:11" ht="18.75" customHeight="1">
      <c r="B99" s="103"/>
      <c r="C99" s="104"/>
      <c r="D99" s="104"/>
      <c r="E99" s="104"/>
      <c r="F99" s="104"/>
      <c r="G99" s="104"/>
      <c r="H99" s="104"/>
      <c r="I99" s="104"/>
      <c r="J99" s="104"/>
      <c r="K99" s="103"/>
    </row>
    <row r="100" spans="2:11" ht="18.75" customHeight="1">
      <c r="B100" s="83"/>
      <c r="C100" s="83"/>
      <c r="D100" s="83"/>
      <c r="E100" s="83"/>
      <c r="F100" s="83"/>
      <c r="G100" s="83"/>
      <c r="H100" s="83"/>
      <c r="I100" s="83"/>
      <c r="J100" s="83"/>
      <c r="K100" s="83"/>
    </row>
    <row r="101" spans="2:11" ht="7.5" customHeight="1">
      <c r="B101" s="84"/>
      <c r="C101" s="85"/>
      <c r="D101" s="85"/>
      <c r="E101" s="85"/>
      <c r="F101" s="85"/>
      <c r="G101" s="85"/>
      <c r="H101" s="85"/>
      <c r="I101" s="85"/>
      <c r="J101" s="85"/>
      <c r="K101" s="86"/>
    </row>
    <row r="102" spans="2:11" ht="45" customHeight="1">
      <c r="B102" s="87"/>
      <c r="C102" s="279" t="s">
        <v>485</v>
      </c>
      <c r="D102" s="279"/>
      <c r="E102" s="279"/>
      <c r="F102" s="279"/>
      <c r="G102" s="279"/>
      <c r="H102" s="279"/>
      <c r="I102" s="279"/>
      <c r="J102" s="279"/>
      <c r="K102" s="88"/>
    </row>
    <row r="103" spans="2:11" ht="17.25" customHeight="1">
      <c r="B103" s="87"/>
      <c r="C103" s="89" t="s">
        <v>440</v>
      </c>
      <c r="D103" s="89"/>
      <c r="E103" s="89"/>
      <c r="F103" s="89" t="s">
        <v>441</v>
      </c>
      <c r="G103" s="90"/>
      <c r="H103" s="89" t="s">
        <v>49</v>
      </c>
      <c r="I103" s="89" t="s">
        <v>52</v>
      </c>
      <c r="J103" s="89" t="s">
        <v>442</v>
      </c>
      <c r="K103" s="88"/>
    </row>
    <row r="104" spans="2:11" ht="17.25" customHeight="1">
      <c r="B104" s="87"/>
      <c r="C104" s="91" t="s">
        <v>443</v>
      </c>
      <c r="D104" s="91"/>
      <c r="E104" s="91"/>
      <c r="F104" s="92" t="s">
        <v>444</v>
      </c>
      <c r="G104" s="93"/>
      <c r="H104" s="91"/>
      <c r="I104" s="91"/>
      <c r="J104" s="91" t="s">
        <v>445</v>
      </c>
      <c r="K104" s="88"/>
    </row>
    <row r="105" spans="2:11" ht="5.25" customHeight="1">
      <c r="B105" s="87"/>
      <c r="C105" s="89"/>
      <c r="D105" s="89"/>
      <c r="E105" s="89"/>
      <c r="F105" s="89"/>
      <c r="G105" s="105"/>
      <c r="H105" s="89"/>
      <c r="I105" s="89"/>
      <c r="J105" s="89"/>
      <c r="K105" s="88"/>
    </row>
    <row r="106" spans="2:11" ht="15" customHeight="1">
      <c r="B106" s="87"/>
      <c r="C106" s="76" t="s">
        <v>48</v>
      </c>
      <c r="D106" s="94"/>
      <c r="E106" s="94"/>
      <c r="F106" s="96" t="s">
        <v>446</v>
      </c>
      <c r="G106" s="105"/>
      <c r="H106" s="76" t="s">
        <v>486</v>
      </c>
      <c r="I106" s="76" t="s">
        <v>448</v>
      </c>
      <c r="J106" s="76">
        <v>20</v>
      </c>
      <c r="K106" s="88"/>
    </row>
    <row r="107" spans="2:11" ht="15" customHeight="1">
      <c r="B107" s="87"/>
      <c r="C107" s="76" t="s">
        <v>449</v>
      </c>
      <c r="D107" s="76"/>
      <c r="E107" s="76"/>
      <c r="F107" s="96" t="s">
        <v>446</v>
      </c>
      <c r="G107" s="76"/>
      <c r="H107" s="76" t="s">
        <v>486</v>
      </c>
      <c r="I107" s="76" t="s">
        <v>448</v>
      </c>
      <c r="J107" s="76">
        <v>120</v>
      </c>
      <c r="K107" s="88"/>
    </row>
    <row r="108" spans="2:11" ht="15" customHeight="1">
      <c r="B108" s="97"/>
      <c r="C108" s="76" t="s">
        <v>451</v>
      </c>
      <c r="D108" s="76"/>
      <c r="E108" s="76"/>
      <c r="F108" s="96" t="s">
        <v>452</v>
      </c>
      <c r="G108" s="76"/>
      <c r="H108" s="76" t="s">
        <v>486</v>
      </c>
      <c r="I108" s="76" t="s">
        <v>448</v>
      </c>
      <c r="J108" s="76">
        <v>50</v>
      </c>
      <c r="K108" s="88"/>
    </row>
    <row r="109" spans="2:11" ht="15" customHeight="1">
      <c r="B109" s="97"/>
      <c r="C109" s="76" t="s">
        <v>454</v>
      </c>
      <c r="D109" s="76"/>
      <c r="E109" s="76"/>
      <c r="F109" s="96" t="s">
        <v>446</v>
      </c>
      <c r="G109" s="76"/>
      <c r="H109" s="76" t="s">
        <v>486</v>
      </c>
      <c r="I109" s="76" t="s">
        <v>456</v>
      </c>
      <c r="J109" s="76"/>
      <c r="K109" s="88"/>
    </row>
    <row r="110" spans="2:11" ht="15" customHeight="1">
      <c r="B110" s="97"/>
      <c r="C110" s="76" t="s">
        <v>465</v>
      </c>
      <c r="D110" s="76"/>
      <c r="E110" s="76"/>
      <c r="F110" s="96" t="s">
        <v>452</v>
      </c>
      <c r="G110" s="76"/>
      <c r="H110" s="76" t="s">
        <v>486</v>
      </c>
      <c r="I110" s="76" t="s">
        <v>448</v>
      </c>
      <c r="J110" s="76">
        <v>50</v>
      </c>
      <c r="K110" s="88"/>
    </row>
    <row r="111" spans="2:11" ht="15" customHeight="1">
      <c r="B111" s="97"/>
      <c r="C111" s="76" t="s">
        <v>473</v>
      </c>
      <c r="D111" s="76"/>
      <c r="E111" s="76"/>
      <c r="F111" s="96" t="s">
        <v>452</v>
      </c>
      <c r="G111" s="76"/>
      <c r="H111" s="76" t="s">
        <v>486</v>
      </c>
      <c r="I111" s="76" t="s">
        <v>448</v>
      </c>
      <c r="J111" s="76">
        <v>50</v>
      </c>
      <c r="K111" s="88"/>
    </row>
    <row r="112" spans="2:11" ht="15" customHeight="1">
      <c r="B112" s="97"/>
      <c r="C112" s="76" t="s">
        <v>471</v>
      </c>
      <c r="D112" s="76"/>
      <c r="E112" s="76"/>
      <c r="F112" s="96" t="s">
        <v>452</v>
      </c>
      <c r="G112" s="76"/>
      <c r="H112" s="76" t="s">
        <v>486</v>
      </c>
      <c r="I112" s="76" t="s">
        <v>448</v>
      </c>
      <c r="J112" s="76">
        <v>50</v>
      </c>
      <c r="K112" s="88"/>
    </row>
    <row r="113" spans="2:11" ht="15" customHeight="1">
      <c r="B113" s="97"/>
      <c r="C113" s="76" t="s">
        <v>48</v>
      </c>
      <c r="D113" s="76"/>
      <c r="E113" s="76"/>
      <c r="F113" s="96" t="s">
        <v>446</v>
      </c>
      <c r="G113" s="76"/>
      <c r="H113" s="76" t="s">
        <v>487</v>
      </c>
      <c r="I113" s="76" t="s">
        <v>448</v>
      </c>
      <c r="J113" s="76">
        <v>20</v>
      </c>
      <c r="K113" s="88"/>
    </row>
    <row r="114" spans="2:11" ht="15" customHeight="1">
      <c r="B114" s="97"/>
      <c r="C114" s="76" t="s">
        <v>488</v>
      </c>
      <c r="D114" s="76"/>
      <c r="E114" s="76"/>
      <c r="F114" s="96" t="s">
        <v>446</v>
      </c>
      <c r="G114" s="76"/>
      <c r="H114" s="76" t="s">
        <v>489</v>
      </c>
      <c r="I114" s="76" t="s">
        <v>448</v>
      </c>
      <c r="J114" s="76">
        <v>120</v>
      </c>
      <c r="K114" s="88"/>
    </row>
    <row r="115" spans="2:11" ht="15" customHeight="1">
      <c r="B115" s="97"/>
      <c r="C115" s="76" t="s">
        <v>33</v>
      </c>
      <c r="D115" s="76"/>
      <c r="E115" s="76"/>
      <c r="F115" s="96" t="s">
        <v>446</v>
      </c>
      <c r="G115" s="76"/>
      <c r="H115" s="76" t="s">
        <v>490</v>
      </c>
      <c r="I115" s="76" t="s">
        <v>481</v>
      </c>
      <c r="J115" s="76"/>
      <c r="K115" s="88"/>
    </row>
    <row r="116" spans="2:11" ht="15" customHeight="1">
      <c r="B116" s="97"/>
      <c r="C116" s="76" t="s">
        <v>43</v>
      </c>
      <c r="D116" s="76"/>
      <c r="E116" s="76"/>
      <c r="F116" s="96" t="s">
        <v>446</v>
      </c>
      <c r="G116" s="76"/>
      <c r="H116" s="76" t="s">
        <v>491</v>
      </c>
      <c r="I116" s="76" t="s">
        <v>481</v>
      </c>
      <c r="J116" s="76"/>
      <c r="K116" s="88"/>
    </row>
    <row r="117" spans="2:11" ht="15" customHeight="1">
      <c r="B117" s="97"/>
      <c r="C117" s="76" t="s">
        <v>52</v>
      </c>
      <c r="D117" s="76"/>
      <c r="E117" s="76"/>
      <c r="F117" s="96" t="s">
        <v>446</v>
      </c>
      <c r="G117" s="76"/>
      <c r="H117" s="76" t="s">
        <v>492</v>
      </c>
      <c r="I117" s="76" t="s">
        <v>493</v>
      </c>
      <c r="J117" s="76"/>
      <c r="K117" s="88"/>
    </row>
    <row r="118" spans="2:11" ht="15" customHeight="1">
      <c r="B118" s="100"/>
      <c r="C118" s="106"/>
      <c r="D118" s="106"/>
      <c r="E118" s="106"/>
      <c r="F118" s="106"/>
      <c r="G118" s="106"/>
      <c r="H118" s="106"/>
      <c r="I118" s="106"/>
      <c r="J118" s="106"/>
      <c r="K118" s="102"/>
    </row>
    <row r="119" spans="2:11" ht="18.75" customHeight="1">
      <c r="B119" s="107"/>
      <c r="C119" s="73"/>
      <c r="D119" s="73"/>
      <c r="E119" s="73"/>
      <c r="F119" s="108"/>
      <c r="G119" s="73"/>
      <c r="H119" s="73"/>
      <c r="I119" s="73"/>
      <c r="J119" s="73"/>
      <c r="K119" s="107"/>
    </row>
    <row r="120" spans="2:11" ht="18.75" customHeight="1">
      <c r="B120" s="83"/>
      <c r="C120" s="83"/>
      <c r="D120" s="83"/>
      <c r="E120" s="83"/>
      <c r="F120" s="83"/>
      <c r="G120" s="83"/>
      <c r="H120" s="83"/>
      <c r="I120" s="83"/>
      <c r="J120" s="83"/>
      <c r="K120" s="83"/>
    </row>
    <row r="121" spans="2:11" ht="7.5" customHeight="1">
      <c r="B121" s="109"/>
      <c r="C121" s="110"/>
      <c r="D121" s="110"/>
      <c r="E121" s="110"/>
      <c r="F121" s="110"/>
      <c r="G121" s="110"/>
      <c r="H121" s="110"/>
      <c r="I121" s="110"/>
      <c r="J121" s="110"/>
      <c r="K121" s="111"/>
    </row>
    <row r="122" spans="2:11" ht="45" customHeight="1">
      <c r="B122" s="112"/>
      <c r="C122" s="282" t="s">
        <v>494</v>
      </c>
      <c r="D122" s="282"/>
      <c r="E122" s="282"/>
      <c r="F122" s="282"/>
      <c r="G122" s="282"/>
      <c r="H122" s="282"/>
      <c r="I122" s="282"/>
      <c r="J122" s="282"/>
      <c r="K122" s="113"/>
    </row>
    <row r="123" spans="2:11" ht="17.25" customHeight="1">
      <c r="B123" s="114"/>
      <c r="C123" s="89" t="s">
        <v>440</v>
      </c>
      <c r="D123" s="89"/>
      <c r="E123" s="89"/>
      <c r="F123" s="89" t="s">
        <v>441</v>
      </c>
      <c r="G123" s="90"/>
      <c r="H123" s="89" t="s">
        <v>49</v>
      </c>
      <c r="I123" s="89" t="s">
        <v>52</v>
      </c>
      <c r="J123" s="89" t="s">
        <v>442</v>
      </c>
      <c r="K123" s="115"/>
    </row>
    <row r="124" spans="2:11" ht="17.25" customHeight="1">
      <c r="B124" s="114"/>
      <c r="C124" s="91" t="s">
        <v>443</v>
      </c>
      <c r="D124" s="91"/>
      <c r="E124" s="91"/>
      <c r="F124" s="92" t="s">
        <v>444</v>
      </c>
      <c r="G124" s="93"/>
      <c r="H124" s="91"/>
      <c r="I124" s="91"/>
      <c r="J124" s="91" t="s">
        <v>445</v>
      </c>
      <c r="K124" s="115"/>
    </row>
    <row r="125" spans="2:11" ht="5.25" customHeight="1">
      <c r="B125" s="116"/>
      <c r="C125" s="94"/>
      <c r="D125" s="94"/>
      <c r="E125" s="94"/>
      <c r="F125" s="94"/>
      <c r="G125" s="76"/>
      <c r="H125" s="94"/>
      <c r="I125" s="94"/>
      <c r="J125" s="94"/>
      <c r="K125" s="117"/>
    </row>
    <row r="126" spans="2:11" ht="15" customHeight="1">
      <c r="B126" s="116"/>
      <c r="C126" s="76" t="s">
        <v>449</v>
      </c>
      <c r="D126" s="94"/>
      <c r="E126" s="94"/>
      <c r="F126" s="96" t="s">
        <v>446</v>
      </c>
      <c r="G126" s="76"/>
      <c r="H126" s="76" t="s">
        <v>486</v>
      </c>
      <c r="I126" s="76" t="s">
        <v>448</v>
      </c>
      <c r="J126" s="76">
        <v>120</v>
      </c>
      <c r="K126" s="118"/>
    </row>
    <row r="127" spans="2:11" ht="15" customHeight="1">
      <c r="B127" s="116"/>
      <c r="C127" s="76" t="s">
        <v>495</v>
      </c>
      <c r="D127" s="76"/>
      <c r="E127" s="76"/>
      <c r="F127" s="96" t="s">
        <v>446</v>
      </c>
      <c r="G127" s="76"/>
      <c r="H127" s="76" t="s">
        <v>496</v>
      </c>
      <c r="I127" s="76" t="s">
        <v>448</v>
      </c>
      <c r="J127" s="76" t="s">
        <v>497</v>
      </c>
      <c r="K127" s="118"/>
    </row>
    <row r="128" spans="2:11" ht="15" customHeight="1">
      <c r="B128" s="116"/>
      <c r="C128" s="76" t="s">
        <v>394</v>
      </c>
      <c r="D128" s="76"/>
      <c r="E128" s="76"/>
      <c r="F128" s="96" t="s">
        <v>446</v>
      </c>
      <c r="G128" s="76"/>
      <c r="H128" s="76" t="s">
        <v>498</v>
      </c>
      <c r="I128" s="76" t="s">
        <v>448</v>
      </c>
      <c r="J128" s="76" t="s">
        <v>497</v>
      </c>
      <c r="K128" s="118"/>
    </row>
    <row r="129" spans="2:11" ht="15" customHeight="1">
      <c r="B129" s="116"/>
      <c r="C129" s="76" t="s">
        <v>457</v>
      </c>
      <c r="D129" s="76"/>
      <c r="E129" s="76"/>
      <c r="F129" s="96" t="s">
        <v>452</v>
      </c>
      <c r="G129" s="76"/>
      <c r="H129" s="76" t="s">
        <v>458</v>
      </c>
      <c r="I129" s="76" t="s">
        <v>448</v>
      </c>
      <c r="J129" s="76">
        <v>15</v>
      </c>
      <c r="K129" s="118"/>
    </row>
    <row r="130" spans="2:11" ht="15" customHeight="1">
      <c r="B130" s="116"/>
      <c r="C130" s="98" t="s">
        <v>459</v>
      </c>
      <c r="D130" s="98"/>
      <c r="E130" s="98"/>
      <c r="F130" s="99" t="s">
        <v>452</v>
      </c>
      <c r="G130" s="98"/>
      <c r="H130" s="98" t="s">
        <v>460</v>
      </c>
      <c r="I130" s="98" t="s">
        <v>448</v>
      </c>
      <c r="J130" s="98">
        <v>15</v>
      </c>
      <c r="K130" s="118"/>
    </row>
    <row r="131" spans="2:11" ht="15" customHeight="1">
      <c r="B131" s="116"/>
      <c r="C131" s="98" t="s">
        <v>461</v>
      </c>
      <c r="D131" s="98"/>
      <c r="E131" s="98"/>
      <c r="F131" s="99" t="s">
        <v>452</v>
      </c>
      <c r="G131" s="98"/>
      <c r="H131" s="98" t="s">
        <v>462</v>
      </c>
      <c r="I131" s="98" t="s">
        <v>448</v>
      </c>
      <c r="J131" s="98">
        <v>20</v>
      </c>
      <c r="K131" s="118"/>
    </row>
    <row r="132" spans="2:11" ht="15" customHeight="1">
      <c r="B132" s="116"/>
      <c r="C132" s="98" t="s">
        <v>463</v>
      </c>
      <c r="D132" s="98"/>
      <c r="E132" s="98"/>
      <c r="F132" s="99" t="s">
        <v>452</v>
      </c>
      <c r="G132" s="98"/>
      <c r="H132" s="98" t="s">
        <v>464</v>
      </c>
      <c r="I132" s="98" t="s">
        <v>448</v>
      </c>
      <c r="J132" s="98">
        <v>20</v>
      </c>
      <c r="K132" s="118"/>
    </row>
    <row r="133" spans="2:11" ht="15" customHeight="1">
      <c r="B133" s="116"/>
      <c r="C133" s="76" t="s">
        <v>451</v>
      </c>
      <c r="D133" s="76"/>
      <c r="E133" s="76"/>
      <c r="F133" s="96" t="s">
        <v>452</v>
      </c>
      <c r="G133" s="76"/>
      <c r="H133" s="76" t="s">
        <v>486</v>
      </c>
      <c r="I133" s="76" t="s">
        <v>448</v>
      </c>
      <c r="J133" s="76">
        <v>50</v>
      </c>
      <c r="K133" s="118"/>
    </row>
    <row r="134" spans="2:11" ht="15" customHeight="1">
      <c r="B134" s="116"/>
      <c r="C134" s="76" t="s">
        <v>465</v>
      </c>
      <c r="D134" s="76"/>
      <c r="E134" s="76"/>
      <c r="F134" s="96" t="s">
        <v>452</v>
      </c>
      <c r="G134" s="76"/>
      <c r="H134" s="76" t="s">
        <v>486</v>
      </c>
      <c r="I134" s="76" t="s">
        <v>448</v>
      </c>
      <c r="J134" s="76">
        <v>50</v>
      </c>
      <c r="K134" s="118"/>
    </row>
    <row r="135" spans="2:11" ht="15" customHeight="1">
      <c r="B135" s="116"/>
      <c r="C135" s="76" t="s">
        <v>471</v>
      </c>
      <c r="D135" s="76"/>
      <c r="E135" s="76"/>
      <c r="F135" s="96" t="s">
        <v>452</v>
      </c>
      <c r="G135" s="76"/>
      <c r="H135" s="76" t="s">
        <v>486</v>
      </c>
      <c r="I135" s="76" t="s">
        <v>448</v>
      </c>
      <c r="J135" s="76">
        <v>50</v>
      </c>
      <c r="K135" s="118"/>
    </row>
    <row r="136" spans="2:11" ht="15" customHeight="1">
      <c r="B136" s="116"/>
      <c r="C136" s="76" t="s">
        <v>473</v>
      </c>
      <c r="D136" s="76"/>
      <c r="E136" s="76"/>
      <c r="F136" s="96" t="s">
        <v>452</v>
      </c>
      <c r="G136" s="76"/>
      <c r="H136" s="76" t="s">
        <v>486</v>
      </c>
      <c r="I136" s="76" t="s">
        <v>448</v>
      </c>
      <c r="J136" s="76">
        <v>50</v>
      </c>
      <c r="K136" s="118"/>
    </row>
    <row r="137" spans="2:11" ht="15" customHeight="1">
      <c r="B137" s="116"/>
      <c r="C137" s="76" t="s">
        <v>474</v>
      </c>
      <c r="D137" s="76"/>
      <c r="E137" s="76"/>
      <c r="F137" s="96" t="s">
        <v>452</v>
      </c>
      <c r="G137" s="76"/>
      <c r="H137" s="76" t="s">
        <v>499</v>
      </c>
      <c r="I137" s="76" t="s">
        <v>448</v>
      </c>
      <c r="J137" s="76">
        <v>255</v>
      </c>
      <c r="K137" s="118"/>
    </row>
    <row r="138" spans="2:11" ht="15" customHeight="1">
      <c r="B138" s="116"/>
      <c r="C138" s="76" t="s">
        <v>476</v>
      </c>
      <c r="D138" s="76"/>
      <c r="E138" s="76"/>
      <c r="F138" s="96" t="s">
        <v>446</v>
      </c>
      <c r="G138" s="76"/>
      <c r="H138" s="76" t="s">
        <v>500</v>
      </c>
      <c r="I138" s="76" t="s">
        <v>478</v>
      </c>
      <c r="J138" s="76"/>
      <c r="K138" s="118"/>
    </row>
    <row r="139" spans="2:11" ht="15" customHeight="1">
      <c r="B139" s="116"/>
      <c r="C139" s="76" t="s">
        <v>479</v>
      </c>
      <c r="D139" s="76"/>
      <c r="E139" s="76"/>
      <c r="F139" s="96" t="s">
        <v>446</v>
      </c>
      <c r="G139" s="76"/>
      <c r="H139" s="76" t="s">
        <v>501</v>
      </c>
      <c r="I139" s="76" t="s">
        <v>481</v>
      </c>
      <c r="J139" s="76"/>
      <c r="K139" s="118"/>
    </row>
    <row r="140" spans="2:11" ht="15" customHeight="1">
      <c r="B140" s="116"/>
      <c r="C140" s="76" t="s">
        <v>482</v>
      </c>
      <c r="D140" s="76"/>
      <c r="E140" s="76"/>
      <c r="F140" s="96" t="s">
        <v>446</v>
      </c>
      <c r="G140" s="76"/>
      <c r="H140" s="76" t="s">
        <v>482</v>
      </c>
      <c r="I140" s="76" t="s">
        <v>481</v>
      </c>
      <c r="J140" s="76"/>
      <c r="K140" s="118"/>
    </row>
    <row r="141" spans="2:11" ht="15" customHeight="1">
      <c r="B141" s="116"/>
      <c r="C141" s="76" t="s">
        <v>33</v>
      </c>
      <c r="D141" s="76"/>
      <c r="E141" s="76"/>
      <c r="F141" s="96" t="s">
        <v>446</v>
      </c>
      <c r="G141" s="76"/>
      <c r="H141" s="76" t="s">
        <v>502</v>
      </c>
      <c r="I141" s="76" t="s">
        <v>481</v>
      </c>
      <c r="J141" s="76"/>
      <c r="K141" s="118"/>
    </row>
    <row r="142" spans="2:11" ht="15" customHeight="1">
      <c r="B142" s="116"/>
      <c r="C142" s="76" t="s">
        <v>503</v>
      </c>
      <c r="D142" s="76"/>
      <c r="E142" s="76"/>
      <c r="F142" s="96" t="s">
        <v>446</v>
      </c>
      <c r="G142" s="76"/>
      <c r="H142" s="76" t="s">
        <v>504</v>
      </c>
      <c r="I142" s="76" t="s">
        <v>481</v>
      </c>
      <c r="J142" s="76"/>
      <c r="K142" s="118"/>
    </row>
    <row r="143" spans="2:11" ht="15" customHeight="1">
      <c r="B143" s="119"/>
      <c r="C143" s="120"/>
      <c r="D143" s="120"/>
      <c r="E143" s="120"/>
      <c r="F143" s="120"/>
      <c r="G143" s="120"/>
      <c r="H143" s="120"/>
      <c r="I143" s="120"/>
      <c r="J143" s="120"/>
      <c r="K143" s="121"/>
    </row>
    <row r="144" spans="2:11" ht="18.75" customHeight="1">
      <c r="B144" s="73"/>
      <c r="C144" s="73"/>
      <c r="D144" s="73"/>
      <c r="E144" s="73"/>
      <c r="F144" s="108"/>
      <c r="G144" s="73"/>
      <c r="H144" s="73"/>
      <c r="I144" s="73"/>
      <c r="J144" s="73"/>
      <c r="K144" s="73"/>
    </row>
    <row r="145" spans="2:11" ht="18.75" customHeight="1">
      <c r="B145" s="83"/>
      <c r="C145" s="83"/>
      <c r="D145" s="83"/>
      <c r="E145" s="83"/>
      <c r="F145" s="83"/>
      <c r="G145" s="83"/>
      <c r="H145" s="83"/>
      <c r="I145" s="83"/>
      <c r="J145" s="83"/>
      <c r="K145" s="83"/>
    </row>
    <row r="146" spans="2:11" ht="7.5" customHeight="1">
      <c r="B146" s="84"/>
      <c r="C146" s="85"/>
      <c r="D146" s="85"/>
      <c r="E146" s="85"/>
      <c r="F146" s="85"/>
      <c r="G146" s="85"/>
      <c r="H146" s="85"/>
      <c r="I146" s="85"/>
      <c r="J146" s="85"/>
      <c r="K146" s="86"/>
    </row>
    <row r="147" spans="2:11" ht="45" customHeight="1">
      <c r="B147" s="87"/>
      <c r="C147" s="279" t="s">
        <v>505</v>
      </c>
      <c r="D147" s="279"/>
      <c r="E147" s="279"/>
      <c r="F147" s="279"/>
      <c r="G147" s="279"/>
      <c r="H147" s="279"/>
      <c r="I147" s="279"/>
      <c r="J147" s="279"/>
      <c r="K147" s="88"/>
    </row>
    <row r="148" spans="2:11" ht="17.25" customHeight="1">
      <c r="B148" s="87"/>
      <c r="C148" s="89" t="s">
        <v>440</v>
      </c>
      <c r="D148" s="89"/>
      <c r="E148" s="89"/>
      <c r="F148" s="89" t="s">
        <v>441</v>
      </c>
      <c r="G148" s="90"/>
      <c r="H148" s="89" t="s">
        <v>49</v>
      </c>
      <c r="I148" s="89" t="s">
        <v>52</v>
      </c>
      <c r="J148" s="89" t="s">
        <v>442</v>
      </c>
      <c r="K148" s="88"/>
    </row>
    <row r="149" spans="2:11" ht="17.25" customHeight="1">
      <c r="B149" s="87"/>
      <c r="C149" s="91" t="s">
        <v>443</v>
      </c>
      <c r="D149" s="91"/>
      <c r="E149" s="91"/>
      <c r="F149" s="92" t="s">
        <v>444</v>
      </c>
      <c r="G149" s="93"/>
      <c r="H149" s="91"/>
      <c r="I149" s="91"/>
      <c r="J149" s="91" t="s">
        <v>445</v>
      </c>
      <c r="K149" s="88"/>
    </row>
    <row r="150" spans="2:11" ht="5.25" customHeight="1">
      <c r="B150" s="97"/>
      <c r="C150" s="94"/>
      <c r="D150" s="94"/>
      <c r="E150" s="94"/>
      <c r="F150" s="94"/>
      <c r="G150" s="95"/>
      <c r="H150" s="94"/>
      <c r="I150" s="94"/>
      <c r="J150" s="94"/>
      <c r="K150" s="118"/>
    </row>
    <row r="151" spans="2:11" ht="15" customHeight="1">
      <c r="B151" s="97"/>
      <c r="C151" s="122" t="s">
        <v>449</v>
      </c>
      <c r="D151" s="76"/>
      <c r="E151" s="76"/>
      <c r="F151" s="123" t="s">
        <v>446</v>
      </c>
      <c r="G151" s="76"/>
      <c r="H151" s="122" t="s">
        <v>486</v>
      </c>
      <c r="I151" s="122" t="s">
        <v>448</v>
      </c>
      <c r="J151" s="122">
        <v>120</v>
      </c>
      <c r="K151" s="118"/>
    </row>
    <row r="152" spans="2:11" ht="15" customHeight="1">
      <c r="B152" s="97"/>
      <c r="C152" s="122" t="s">
        <v>495</v>
      </c>
      <c r="D152" s="76"/>
      <c r="E152" s="76"/>
      <c r="F152" s="123" t="s">
        <v>446</v>
      </c>
      <c r="G152" s="76"/>
      <c r="H152" s="122" t="s">
        <v>506</v>
      </c>
      <c r="I152" s="122" t="s">
        <v>448</v>
      </c>
      <c r="J152" s="122" t="s">
        <v>497</v>
      </c>
      <c r="K152" s="118"/>
    </row>
    <row r="153" spans="2:11" ht="15" customHeight="1">
      <c r="B153" s="97"/>
      <c r="C153" s="122" t="s">
        <v>394</v>
      </c>
      <c r="D153" s="76"/>
      <c r="E153" s="76"/>
      <c r="F153" s="123" t="s">
        <v>446</v>
      </c>
      <c r="G153" s="76"/>
      <c r="H153" s="122" t="s">
        <v>507</v>
      </c>
      <c r="I153" s="122" t="s">
        <v>448</v>
      </c>
      <c r="J153" s="122" t="s">
        <v>497</v>
      </c>
      <c r="K153" s="118"/>
    </row>
    <row r="154" spans="2:11" ht="15" customHeight="1">
      <c r="B154" s="97"/>
      <c r="C154" s="122" t="s">
        <v>451</v>
      </c>
      <c r="D154" s="76"/>
      <c r="E154" s="76"/>
      <c r="F154" s="123" t="s">
        <v>452</v>
      </c>
      <c r="G154" s="76"/>
      <c r="H154" s="122" t="s">
        <v>486</v>
      </c>
      <c r="I154" s="122" t="s">
        <v>448</v>
      </c>
      <c r="J154" s="122">
        <v>50</v>
      </c>
      <c r="K154" s="118"/>
    </row>
    <row r="155" spans="2:11" ht="15" customHeight="1">
      <c r="B155" s="97"/>
      <c r="C155" s="122" t="s">
        <v>454</v>
      </c>
      <c r="D155" s="76"/>
      <c r="E155" s="76"/>
      <c r="F155" s="123" t="s">
        <v>446</v>
      </c>
      <c r="G155" s="76"/>
      <c r="H155" s="122" t="s">
        <v>486</v>
      </c>
      <c r="I155" s="122" t="s">
        <v>456</v>
      </c>
      <c r="J155" s="122"/>
      <c r="K155" s="118"/>
    </row>
    <row r="156" spans="2:11" ht="15" customHeight="1">
      <c r="B156" s="97"/>
      <c r="C156" s="122" t="s">
        <v>465</v>
      </c>
      <c r="D156" s="76"/>
      <c r="E156" s="76"/>
      <c r="F156" s="123" t="s">
        <v>452</v>
      </c>
      <c r="G156" s="76"/>
      <c r="H156" s="122" t="s">
        <v>486</v>
      </c>
      <c r="I156" s="122" t="s">
        <v>448</v>
      </c>
      <c r="J156" s="122">
        <v>50</v>
      </c>
      <c r="K156" s="118"/>
    </row>
    <row r="157" spans="2:11" ht="15" customHeight="1">
      <c r="B157" s="97"/>
      <c r="C157" s="122" t="s">
        <v>473</v>
      </c>
      <c r="D157" s="76"/>
      <c r="E157" s="76"/>
      <c r="F157" s="123" t="s">
        <v>452</v>
      </c>
      <c r="G157" s="76"/>
      <c r="H157" s="122" t="s">
        <v>486</v>
      </c>
      <c r="I157" s="122" t="s">
        <v>448</v>
      </c>
      <c r="J157" s="122">
        <v>50</v>
      </c>
      <c r="K157" s="118"/>
    </row>
    <row r="158" spans="2:11" ht="15" customHeight="1">
      <c r="B158" s="97"/>
      <c r="C158" s="122" t="s">
        <v>471</v>
      </c>
      <c r="D158" s="76"/>
      <c r="E158" s="76"/>
      <c r="F158" s="123" t="s">
        <v>452</v>
      </c>
      <c r="G158" s="76"/>
      <c r="H158" s="122" t="s">
        <v>486</v>
      </c>
      <c r="I158" s="122" t="s">
        <v>448</v>
      </c>
      <c r="J158" s="122">
        <v>50</v>
      </c>
      <c r="K158" s="118"/>
    </row>
    <row r="159" spans="2:11" ht="15" customHeight="1">
      <c r="B159" s="97"/>
      <c r="C159" s="122" t="s">
        <v>81</v>
      </c>
      <c r="D159" s="76"/>
      <c r="E159" s="76"/>
      <c r="F159" s="123" t="s">
        <v>446</v>
      </c>
      <c r="G159" s="76"/>
      <c r="H159" s="122" t="s">
        <v>508</v>
      </c>
      <c r="I159" s="122" t="s">
        <v>448</v>
      </c>
      <c r="J159" s="122" t="s">
        <v>509</v>
      </c>
      <c r="K159" s="118"/>
    </row>
    <row r="160" spans="2:11" ht="15" customHeight="1">
      <c r="B160" s="97"/>
      <c r="C160" s="122" t="s">
        <v>510</v>
      </c>
      <c r="D160" s="76"/>
      <c r="E160" s="76"/>
      <c r="F160" s="123" t="s">
        <v>446</v>
      </c>
      <c r="G160" s="76"/>
      <c r="H160" s="122" t="s">
        <v>511</v>
      </c>
      <c r="I160" s="122" t="s">
        <v>481</v>
      </c>
      <c r="J160" s="122"/>
      <c r="K160" s="118"/>
    </row>
    <row r="161" spans="2:11" ht="15" customHeight="1">
      <c r="B161" s="124"/>
      <c r="C161" s="106"/>
      <c r="D161" s="106"/>
      <c r="E161" s="106"/>
      <c r="F161" s="106"/>
      <c r="G161" s="106"/>
      <c r="H161" s="106"/>
      <c r="I161" s="106"/>
      <c r="J161" s="106"/>
      <c r="K161" s="125"/>
    </row>
    <row r="162" spans="2:11" ht="18.75" customHeight="1">
      <c r="B162" s="73"/>
      <c r="C162" s="76"/>
      <c r="D162" s="76"/>
      <c r="E162" s="76"/>
      <c r="F162" s="96"/>
      <c r="G162" s="76"/>
      <c r="H162" s="76"/>
      <c r="I162" s="76"/>
      <c r="J162" s="76"/>
      <c r="K162" s="73"/>
    </row>
    <row r="163" spans="2:11" ht="18.75" customHeight="1">
      <c r="B163" s="83"/>
      <c r="C163" s="83"/>
      <c r="D163" s="83"/>
      <c r="E163" s="83"/>
      <c r="F163" s="83"/>
      <c r="G163" s="83"/>
      <c r="H163" s="83"/>
      <c r="I163" s="83"/>
      <c r="J163" s="83"/>
      <c r="K163" s="83"/>
    </row>
    <row r="164" spans="2:11" ht="7.5" customHeight="1">
      <c r="B164" s="65"/>
      <c r="C164" s="66"/>
      <c r="D164" s="66"/>
      <c r="E164" s="66"/>
      <c r="F164" s="66"/>
      <c r="G164" s="66"/>
      <c r="H164" s="66"/>
      <c r="I164" s="66"/>
      <c r="J164" s="66"/>
      <c r="K164" s="67"/>
    </row>
    <row r="165" spans="2:11" ht="45" customHeight="1">
      <c r="B165" s="68"/>
      <c r="C165" s="282" t="s">
        <v>512</v>
      </c>
      <c r="D165" s="282"/>
      <c r="E165" s="282"/>
      <c r="F165" s="282"/>
      <c r="G165" s="282"/>
      <c r="H165" s="282"/>
      <c r="I165" s="282"/>
      <c r="J165" s="282"/>
      <c r="K165" s="69"/>
    </row>
    <row r="166" spans="2:11" ht="17.25" customHeight="1">
      <c r="B166" s="68"/>
      <c r="C166" s="89" t="s">
        <v>440</v>
      </c>
      <c r="D166" s="89"/>
      <c r="E166" s="89"/>
      <c r="F166" s="89" t="s">
        <v>441</v>
      </c>
      <c r="G166" s="126"/>
      <c r="H166" s="127" t="s">
        <v>49</v>
      </c>
      <c r="I166" s="127" t="s">
        <v>52</v>
      </c>
      <c r="J166" s="89" t="s">
        <v>442</v>
      </c>
      <c r="K166" s="69"/>
    </row>
    <row r="167" spans="2:11" ht="17.25" customHeight="1">
      <c r="B167" s="70"/>
      <c r="C167" s="91" t="s">
        <v>443</v>
      </c>
      <c r="D167" s="91"/>
      <c r="E167" s="91"/>
      <c r="F167" s="92" t="s">
        <v>444</v>
      </c>
      <c r="G167" s="128"/>
      <c r="H167" s="129"/>
      <c r="I167" s="129"/>
      <c r="J167" s="91" t="s">
        <v>445</v>
      </c>
      <c r="K167" s="71"/>
    </row>
    <row r="168" spans="2:11" ht="5.25" customHeight="1">
      <c r="B168" s="97"/>
      <c r="C168" s="94"/>
      <c r="D168" s="94"/>
      <c r="E168" s="94"/>
      <c r="F168" s="94"/>
      <c r="G168" s="95"/>
      <c r="H168" s="94"/>
      <c r="I168" s="94"/>
      <c r="J168" s="94"/>
      <c r="K168" s="118"/>
    </row>
    <row r="169" spans="2:11" ht="15" customHeight="1">
      <c r="B169" s="97"/>
      <c r="C169" s="76" t="s">
        <v>449</v>
      </c>
      <c r="D169" s="76"/>
      <c r="E169" s="76"/>
      <c r="F169" s="96" t="s">
        <v>446</v>
      </c>
      <c r="G169" s="76"/>
      <c r="H169" s="76" t="s">
        <v>486</v>
      </c>
      <c r="I169" s="76" t="s">
        <v>448</v>
      </c>
      <c r="J169" s="76">
        <v>120</v>
      </c>
      <c r="K169" s="118"/>
    </row>
    <row r="170" spans="2:11" ht="15" customHeight="1">
      <c r="B170" s="97"/>
      <c r="C170" s="76" t="s">
        <v>495</v>
      </c>
      <c r="D170" s="76"/>
      <c r="E170" s="76"/>
      <c r="F170" s="96" t="s">
        <v>446</v>
      </c>
      <c r="G170" s="76"/>
      <c r="H170" s="76" t="s">
        <v>496</v>
      </c>
      <c r="I170" s="76" t="s">
        <v>448</v>
      </c>
      <c r="J170" s="76" t="s">
        <v>497</v>
      </c>
      <c r="K170" s="118"/>
    </row>
    <row r="171" spans="2:11" ht="15" customHeight="1">
      <c r="B171" s="97"/>
      <c r="C171" s="76" t="s">
        <v>394</v>
      </c>
      <c r="D171" s="76"/>
      <c r="E171" s="76"/>
      <c r="F171" s="96" t="s">
        <v>446</v>
      </c>
      <c r="G171" s="76"/>
      <c r="H171" s="76" t="s">
        <v>513</v>
      </c>
      <c r="I171" s="76" t="s">
        <v>448</v>
      </c>
      <c r="J171" s="76" t="s">
        <v>497</v>
      </c>
      <c r="K171" s="118"/>
    </row>
    <row r="172" spans="2:11" ht="15" customHeight="1">
      <c r="B172" s="97"/>
      <c r="C172" s="76" t="s">
        <v>451</v>
      </c>
      <c r="D172" s="76"/>
      <c r="E172" s="76"/>
      <c r="F172" s="96" t="s">
        <v>452</v>
      </c>
      <c r="G172" s="76"/>
      <c r="H172" s="76" t="s">
        <v>513</v>
      </c>
      <c r="I172" s="76" t="s">
        <v>448</v>
      </c>
      <c r="J172" s="76">
        <v>50</v>
      </c>
      <c r="K172" s="118"/>
    </row>
    <row r="173" spans="2:11" ht="15" customHeight="1">
      <c r="B173" s="97"/>
      <c r="C173" s="76" t="s">
        <v>454</v>
      </c>
      <c r="D173" s="76"/>
      <c r="E173" s="76"/>
      <c r="F173" s="96" t="s">
        <v>446</v>
      </c>
      <c r="G173" s="76"/>
      <c r="H173" s="76" t="s">
        <v>513</v>
      </c>
      <c r="I173" s="76" t="s">
        <v>456</v>
      </c>
      <c r="J173" s="76"/>
      <c r="K173" s="118"/>
    </row>
    <row r="174" spans="2:11" ht="15" customHeight="1">
      <c r="B174" s="97"/>
      <c r="C174" s="76" t="s">
        <v>465</v>
      </c>
      <c r="D174" s="76"/>
      <c r="E174" s="76"/>
      <c r="F174" s="96" t="s">
        <v>452</v>
      </c>
      <c r="G174" s="76"/>
      <c r="H174" s="76" t="s">
        <v>513</v>
      </c>
      <c r="I174" s="76" t="s">
        <v>448</v>
      </c>
      <c r="J174" s="76">
        <v>50</v>
      </c>
      <c r="K174" s="118"/>
    </row>
    <row r="175" spans="2:11" ht="15" customHeight="1">
      <c r="B175" s="97"/>
      <c r="C175" s="76" t="s">
        <v>473</v>
      </c>
      <c r="D175" s="76"/>
      <c r="E175" s="76"/>
      <c r="F175" s="96" t="s">
        <v>452</v>
      </c>
      <c r="G175" s="76"/>
      <c r="H175" s="76" t="s">
        <v>513</v>
      </c>
      <c r="I175" s="76" t="s">
        <v>448</v>
      </c>
      <c r="J175" s="76">
        <v>50</v>
      </c>
      <c r="K175" s="118"/>
    </row>
    <row r="176" spans="2:11" ht="15" customHeight="1">
      <c r="B176" s="97"/>
      <c r="C176" s="76" t="s">
        <v>471</v>
      </c>
      <c r="D176" s="76"/>
      <c r="E176" s="76"/>
      <c r="F176" s="96" t="s">
        <v>452</v>
      </c>
      <c r="G176" s="76"/>
      <c r="H176" s="76" t="s">
        <v>513</v>
      </c>
      <c r="I176" s="76" t="s">
        <v>448</v>
      </c>
      <c r="J176" s="76">
        <v>50</v>
      </c>
      <c r="K176" s="118"/>
    </row>
    <row r="177" spans="2:11" ht="15" customHeight="1">
      <c r="B177" s="97"/>
      <c r="C177" s="76" t="s">
        <v>104</v>
      </c>
      <c r="D177" s="76"/>
      <c r="E177" s="76"/>
      <c r="F177" s="96" t="s">
        <v>446</v>
      </c>
      <c r="G177" s="76"/>
      <c r="H177" s="76" t="s">
        <v>514</v>
      </c>
      <c r="I177" s="76" t="s">
        <v>515</v>
      </c>
      <c r="J177" s="76"/>
      <c r="K177" s="118"/>
    </row>
    <row r="178" spans="2:11" ht="15" customHeight="1">
      <c r="B178" s="97"/>
      <c r="C178" s="76" t="s">
        <v>52</v>
      </c>
      <c r="D178" s="76"/>
      <c r="E178" s="76"/>
      <c r="F178" s="96" t="s">
        <v>446</v>
      </c>
      <c r="G178" s="76"/>
      <c r="H178" s="76" t="s">
        <v>516</v>
      </c>
      <c r="I178" s="76" t="s">
        <v>517</v>
      </c>
      <c r="J178" s="76">
        <v>1</v>
      </c>
      <c r="K178" s="118"/>
    </row>
    <row r="179" spans="2:11" ht="15" customHeight="1">
      <c r="B179" s="97"/>
      <c r="C179" s="76" t="s">
        <v>48</v>
      </c>
      <c r="D179" s="76"/>
      <c r="E179" s="76"/>
      <c r="F179" s="96" t="s">
        <v>446</v>
      </c>
      <c r="G179" s="76"/>
      <c r="H179" s="76" t="s">
        <v>518</v>
      </c>
      <c r="I179" s="76" t="s">
        <v>448</v>
      </c>
      <c r="J179" s="76">
        <v>20</v>
      </c>
      <c r="K179" s="118"/>
    </row>
    <row r="180" spans="2:11" ht="15" customHeight="1">
      <c r="B180" s="97"/>
      <c r="C180" s="76" t="s">
        <v>49</v>
      </c>
      <c r="D180" s="76"/>
      <c r="E180" s="76"/>
      <c r="F180" s="96" t="s">
        <v>446</v>
      </c>
      <c r="G180" s="76"/>
      <c r="H180" s="76" t="s">
        <v>519</v>
      </c>
      <c r="I180" s="76" t="s">
        <v>448</v>
      </c>
      <c r="J180" s="76">
        <v>255</v>
      </c>
      <c r="K180" s="118"/>
    </row>
    <row r="181" spans="2:11" ht="15" customHeight="1">
      <c r="B181" s="97"/>
      <c r="C181" s="76" t="s">
        <v>105</v>
      </c>
      <c r="D181" s="76"/>
      <c r="E181" s="76"/>
      <c r="F181" s="96" t="s">
        <v>446</v>
      </c>
      <c r="G181" s="76"/>
      <c r="H181" s="76" t="s">
        <v>410</v>
      </c>
      <c r="I181" s="76" t="s">
        <v>448</v>
      </c>
      <c r="J181" s="76">
        <v>10</v>
      </c>
      <c r="K181" s="118"/>
    </row>
    <row r="182" spans="2:11" ht="15" customHeight="1">
      <c r="B182" s="97"/>
      <c r="C182" s="76" t="s">
        <v>106</v>
      </c>
      <c r="D182" s="76"/>
      <c r="E182" s="76"/>
      <c r="F182" s="96" t="s">
        <v>446</v>
      </c>
      <c r="G182" s="76"/>
      <c r="H182" s="76" t="s">
        <v>520</v>
      </c>
      <c r="I182" s="76" t="s">
        <v>481</v>
      </c>
      <c r="J182" s="76"/>
      <c r="K182" s="118"/>
    </row>
    <row r="183" spans="2:11" ht="15" customHeight="1">
      <c r="B183" s="97"/>
      <c r="C183" s="76" t="s">
        <v>521</v>
      </c>
      <c r="D183" s="76"/>
      <c r="E183" s="76"/>
      <c r="F183" s="96" t="s">
        <v>446</v>
      </c>
      <c r="G183" s="76"/>
      <c r="H183" s="76" t="s">
        <v>522</v>
      </c>
      <c r="I183" s="76" t="s">
        <v>481</v>
      </c>
      <c r="J183" s="76"/>
      <c r="K183" s="118"/>
    </row>
    <row r="184" spans="2:11" ht="15" customHeight="1">
      <c r="B184" s="97"/>
      <c r="C184" s="76" t="s">
        <v>510</v>
      </c>
      <c r="D184" s="76"/>
      <c r="E184" s="76"/>
      <c r="F184" s="96" t="s">
        <v>446</v>
      </c>
      <c r="G184" s="76"/>
      <c r="H184" s="76" t="s">
        <v>523</v>
      </c>
      <c r="I184" s="76" t="s">
        <v>481</v>
      </c>
      <c r="J184" s="76"/>
      <c r="K184" s="118"/>
    </row>
    <row r="185" spans="2:11" ht="15" customHeight="1">
      <c r="B185" s="97"/>
      <c r="C185" s="76" t="s">
        <v>108</v>
      </c>
      <c r="D185" s="76"/>
      <c r="E185" s="76"/>
      <c r="F185" s="96" t="s">
        <v>452</v>
      </c>
      <c r="G185" s="76"/>
      <c r="H185" s="76" t="s">
        <v>524</v>
      </c>
      <c r="I185" s="76" t="s">
        <v>448</v>
      </c>
      <c r="J185" s="76">
        <v>50</v>
      </c>
      <c r="K185" s="118"/>
    </row>
    <row r="186" spans="2:11" ht="15" customHeight="1">
      <c r="B186" s="97"/>
      <c r="C186" s="76" t="s">
        <v>525</v>
      </c>
      <c r="D186" s="76"/>
      <c r="E186" s="76"/>
      <c r="F186" s="96" t="s">
        <v>452</v>
      </c>
      <c r="G186" s="76"/>
      <c r="H186" s="76" t="s">
        <v>526</v>
      </c>
      <c r="I186" s="76" t="s">
        <v>527</v>
      </c>
      <c r="J186" s="76"/>
      <c r="K186" s="118"/>
    </row>
    <row r="187" spans="2:11" ht="15" customHeight="1">
      <c r="B187" s="97"/>
      <c r="C187" s="76" t="s">
        <v>528</v>
      </c>
      <c r="D187" s="76"/>
      <c r="E187" s="76"/>
      <c r="F187" s="96" t="s">
        <v>452</v>
      </c>
      <c r="G187" s="76"/>
      <c r="H187" s="76" t="s">
        <v>529</v>
      </c>
      <c r="I187" s="76" t="s">
        <v>527</v>
      </c>
      <c r="J187" s="76"/>
      <c r="K187" s="118"/>
    </row>
    <row r="188" spans="2:11" ht="15" customHeight="1">
      <c r="B188" s="97"/>
      <c r="C188" s="76" t="s">
        <v>530</v>
      </c>
      <c r="D188" s="76"/>
      <c r="E188" s="76"/>
      <c r="F188" s="96" t="s">
        <v>452</v>
      </c>
      <c r="G188" s="76"/>
      <c r="H188" s="76" t="s">
        <v>531</v>
      </c>
      <c r="I188" s="76" t="s">
        <v>527</v>
      </c>
      <c r="J188" s="76"/>
      <c r="K188" s="118"/>
    </row>
    <row r="189" spans="2:11" ht="15" customHeight="1">
      <c r="B189" s="97"/>
      <c r="C189" s="130" t="s">
        <v>532</v>
      </c>
      <c r="D189" s="76"/>
      <c r="E189" s="76"/>
      <c r="F189" s="96" t="s">
        <v>452</v>
      </c>
      <c r="G189" s="76"/>
      <c r="H189" s="76" t="s">
        <v>533</v>
      </c>
      <c r="I189" s="76" t="s">
        <v>534</v>
      </c>
      <c r="J189" s="131" t="s">
        <v>535</v>
      </c>
      <c r="K189" s="118"/>
    </row>
    <row r="190" spans="2:11" ht="15" customHeight="1">
      <c r="B190" s="97"/>
      <c r="C190" s="82" t="s">
        <v>37</v>
      </c>
      <c r="D190" s="76"/>
      <c r="E190" s="76"/>
      <c r="F190" s="96" t="s">
        <v>446</v>
      </c>
      <c r="G190" s="76"/>
      <c r="H190" s="73" t="s">
        <v>536</v>
      </c>
      <c r="I190" s="76" t="s">
        <v>537</v>
      </c>
      <c r="J190" s="76"/>
      <c r="K190" s="118"/>
    </row>
    <row r="191" spans="2:11" ht="15" customHeight="1">
      <c r="B191" s="97"/>
      <c r="C191" s="82" t="s">
        <v>538</v>
      </c>
      <c r="D191" s="76"/>
      <c r="E191" s="76"/>
      <c r="F191" s="96" t="s">
        <v>446</v>
      </c>
      <c r="G191" s="76"/>
      <c r="H191" s="76" t="s">
        <v>539</v>
      </c>
      <c r="I191" s="76" t="s">
        <v>481</v>
      </c>
      <c r="J191" s="76"/>
      <c r="K191" s="118"/>
    </row>
    <row r="192" spans="2:11" ht="15" customHeight="1">
      <c r="B192" s="97"/>
      <c r="C192" s="82" t="s">
        <v>540</v>
      </c>
      <c r="D192" s="76"/>
      <c r="E192" s="76"/>
      <c r="F192" s="96" t="s">
        <v>446</v>
      </c>
      <c r="G192" s="76"/>
      <c r="H192" s="76" t="s">
        <v>541</v>
      </c>
      <c r="I192" s="76" t="s">
        <v>481</v>
      </c>
      <c r="J192" s="76"/>
      <c r="K192" s="118"/>
    </row>
    <row r="193" spans="2:11" ht="15" customHeight="1">
      <c r="B193" s="97"/>
      <c r="C193" s="82" t="s">
        <v>542</v>
      </c>
      <c r="D193" s="76"/>
      <c r="E193" s="76"/>
      <c r="F193" s="96" t="s">
        <v>452</v>
      </c>
      <c r="G193" s="76"/>
      <c r="H193" s="76" t="s">
        <v>543</v>
      </c>
      <c r="I193" s="76" t="s">
        <v>481</v>
      </c>
      <c r="J193" s="76"/>
      <c r="K193" s="118"/>
    </row>
    <row r="194" spans="2:11" ht="15" customHeight="1">
      <c r="B194" s="124"/>
      <c r="C194" s="132"/>
      <c r="D194" s="106"/>
      <c r="E194" s="106"/>
      <c r="F194" s="106"/>
      <c r="G194" s="106"/>
      <c r="H194" s="106"/>
      <c r="I194" s="106"/>
      <c r="J194" s="106"/>
      <c r="K194" s="125"/>
    </row>
    <row r="195" spans="2:11" ht="18.75" customHeight="1">
      <c r="B195" s="73"/>
      <c r="C195" s="76"/>
      <c r="D195" s="76"/>
      <c r="E195" s="76"/>
      <c r="F195" s="96"/>
      <c r="G195" s="76"/>
      <c r="H195" s="76"/>
      <c r="I195" s="76"/>
      <c r="J195" s="76"/>
      <c r="K195" s="73"/>
    </row>
    <row r="196" spans="2:11" ht="18.75" customHeight="1">
      <c r="B196" s="73"/>
      <c r="C196" s="76"/>
      <c r="D196" s="76"/>
      <c r="E196" s="76"/>
      <c r="F196" s="96"/>
      <c r="G196" s="76"/>
      <c r="H196" s="76"/>
      <c r="I196" s="76"/>
      <c r="J196" s="76"/>
      <c r="K196" s="73"/>
    </row>
    <row r="197" spans="2:11" ht="18.75" customHeight="1">
      <c r="B197" s="83"/>
      <c r="C197" s="83"/>
      <c r="D197" s="83"/>
      <c r="E197" s="83"/>
      <c r="F197" s="83"/>
      <c r="G197" s="83"/>
      <c r="H197" s="83"/>
      <c r="I197" s="83"/>
      <c r="J197" s="83"/>
      <c r="K197" s="83"/>
    </row>
    <row r="198" spans="2:11" ht="13.5">
      <c r="B198" s="65"/>
      <c r="C198" s="66"/>
      <c r="D198" s="66"/>
      <c r="E198" s="66"/>
      <c r="F198" s="66"/>
      <c r="G198" s="66"/>
      <c r="H198" s="66"/>
      <c r="I198" s="66"/>
      <c r="J198" s="66"/>
      <c r="K198" s="67"/>
    </row>
    <row r="199" spans="2:11" ht="21">
      <c r="B199" s="68"/>
      <c r="C199" s="282" t="s">
        <v>544</v>
      </c>
      <c r="D199" s="282"/>
      <c r="E199" s="282"/>
      <c r="F199" s="282"/>
      <c r="G199" s="282"/>
      <c r="H199" s="282"/>
      <c r="I199" s="282"/>
      <c r="J199" s="282"/>
      <c r="K199" s="69"/>
    </row>
    <row r="200" spans="2:11" ht="25.5" customHeight="1">
      <c r="B200" s="68"/>
      <c r="C200" s="133" t="s">
        <v>545</v>
      </c>
      <c r="D200" s="133"/>
      <c r="E200" s="133"/>
      <c r="F200" s="133" t="s">
        <v>546</v>
      </c>
      <c r="G200" s="134"/>
      <c r="H200" s="285" t="s">
        <v>547</v>
      </c>
      <c r="I200" s="285"/>
      <c r="J200" s="285"/>
      <c r="K200" s="69"/>
    </row>
    <row r="201" spans="2:11" ht="5.25" customHeight="1">
      <c r="B201" s="97"/>
      <c r="C201" s="94"/>
      <c r="D201" s="94"/>
      <c r="E201" s="94"/>
      <c r="F201" s="94"/>
      <c r="G201" s="76"/>
      <c r="H201" s="94"/>
      <c r="I201" s="94"/>
      <c r="J201" s="94"/>
      <c r="K201" s="118"/>
    </row>
    <row r="202" spans="2:11" ht="15" customHeight="1">
      <c r="B202" s="97"/>
      <c r="C202" s="76" t="s">
        <v>537</v>
      </c>
      <c r="D202" s="76"/>
      <c r="E202" s="76"/>
      <c r="F202" s="96" t="s">
        <v>38</v>
      </c>
      <c r="G202" s="76"/>
      <c r="H202" s="284" t="s">
        <v>548</v>
      </c>
      <c r="I202" s="284"/>
      <c r="J202" s="284"/>
      <c r="K202" s="118"/>
    </row>
    <row r="203" spans="2:11" ht="15" customHeight="1">
      <c r="B203" s="97"/>
      <c r="C203" s="103"/>
      <c r="D203" s="76"/>
      <c r="E203" s="76"/>
      <c r="F203" s="96" t="s">
        <v>39</v>
      </c>
      <c r="G203" s="76"/>
      <c r="H203" s="284" t="s">
        <v>549</v>
      </c>
      <c r="I203" s="284"/>
      <c r="J203" s="284"/>
      <c r="K203" s="118"/>
    </row>
    <row r="204" spans="2:11" ht="15" customHeight="1">
      <c r="B204" s="97"/>
      <c r="C204" s="103"/>
      <c r="D204" s="76"/>
      <c r="E204" s="76"/>
      <c r="F204" s="96" t="s">
        <v>42</v>
      </c>
      <c r="G204" s="76"/>
      <c r="H204" s="284" t="s">
        <v>550</v>
      </c>
      <c r="I204" s="284"/>
      <c r="J204" s="284"/>
      <c r="K204" s="118"/>
    </row>
    <row r="205" spans="2:11" ht="15" customHeight="1">
      <c r="B205" s="97"/>
      <c r="C205" s="76"/>
      <c r="D205" s="76"/>
      <c r="E205" s="76"/>
      <c r="F205" s="96" t="s">
        <v>40</v>
      </c>
      <c r="G205" s="76"/>
      <c r="H205" s="284" t="s">
        <v>551</v>
      </c>
      <c r="I205" s="284"/>
      <c r="J205" s="284"/>
      <c r="K205" s="118"/>
    </row>
    <row r="206" spans="2:11" ht="15" customHeight="1">
      <c r="B206" s="97"/>
      <c r="C206" s="76"/>
      <c r="D206" s="76"/>
      <c r="E206" s="76"/>
      <c r="F206" s="96" t="s">
        <v>41</v>
      </c>
      <c r="G206" s="76"/>
      <c r="H206" s="284" t="s">
        <v>552</v>
      </c>
      <c r="I206" s="284"/>
      <c r="J206" s="284"/>
      <c r="K206" s="118"/>
    </row>
    <row r="207" spans="2:11" ht="15" customHeight="1">
      <c r="B207" s="97"/>
      <c r="C207" s="76"/>
      <c r="D207" s="76"/>
      <c r="E207" s="76"/>
      <c r="F207" s="96"/>
      <c r="G207" s="76"/>
      <c r="H207" s="76"/>
      <c r="I207" s="76"/>
      <c r="J207" s="76"/>
      <c r="K207" s="118"/>
    </row>
    <row r="208" spans="2:11" ht="15" customHeight="1">
      <c r="B208" s="97"/>
      <c r="C208" s="76" t="s">
        <v>493</v>
      </c>
      <c r="D208" s="76"/>
      <c r="E208" s="76"/>
      <c r="F208" s="96" t="s">
        <v>74</v>
      </c>
      <c r="G208" s="76"/>
      <c r="H208" s="284" t="s">
        <v>553</v>
      </c>
      <c r="I208" s="284"/>
      <c r="J208" s="284"/>
      <c r="K208" s="118"/>
    </row>
    <row r="209" spans="2:11" ht="15" customHeight="1">
      <c r="B209" s="97"/>
      <c r="C209" s="103"/>
      <c r="D209" s="76"/>
      <c r="E209" s="76"/>
      <c r="F209" s="96" t="s">
        <v>388</v>
      </c>
      <c r="G209" s="76"/>
      <c r="H209" s="284" t="s">
        <v>389</v>
      </c>
      <c r="I209" s="284"/>
      <c r="J209" s="284"/>
      <c r="K209" s="118"/>
    </row>
    <row r="210" spans="2:11" ht="15" customHeight="1">
      <c r="B210" s="97"/>
      <c r="C210" s="76"/>
      <c r="D210" s="76"/>
      <c r="E210" s="76"/>
      <c r="F210" s="96" t="s">
        <v>386</v>
      </c>
      <c r="G210" s="76"/>
      <c r="H210" s="284" t="s">
        <v>554</v>
      </c>
      <c r="I210" s="284"/>
      <c r="J210" s="284"/>
      <c r="K210" s="118"/>
    </row>
    <row r="211" spans="2:11" ht="15" customHeight="1">
      <c r="B211" s="135"/>
      <c r="C211" s="103"/>
      <c r="D211" s="103"/>
      <c r="E211" s="103"/>
      <c r="F211" s="96" t="s">
        <v>390</v>
      </c>
      <c r="G211" s="82"/>
      <c r="H211" s="283" t="s">
        <v>391</v>
      </c>
      <c r="I211" s="283"/>
      <c r="J211" s="283"/>
      <c r="K211" s="136"/>
    </row>
    <row r="212" spans="2:11" ht="15" customHeight="1">
      <c r="B212" s="135"/>
      <c r="C212" s="103"/>
      <c r="D212" s="103"/>
      <c r="E212" s="103"/>
      <c r="F212" s="96" t="s">
        <v>392</v>
      </c>
      <c r="G212" s="82"/>
      <c r="H212" s="283" t="s">
        <v>555</v>
      </c>
      <c r="I212" s="283"/>
      <c r="J212" s="283"/>
      <c r="K212" s="136"/>
    </row>
    <row r="213" spans="2:11" ht="15" customHeight="1">
      <c r="B213" s="135"/>
      <c r="C213" s="103"/>
      <c r="D213" s="103"/>
      <c r="E213" s="103"/>
      <c r="F213" s="137"/>
      <c r="G213" s="82"/>
      <c r="H213" s="138"/>
      <c r="I213" s="138"/>
      <c r="J213" s="138"/>
      <c r="K213" s="136"/>
    </row>
    <row r="214" spans="2:11" ht="15" customHeight="1">
      <c r="B214" s="135"/>
      <c r="C214" s="76" t="s">
        <v>517</v>
      </c>
      <c r="D214" s="103"/>
      <c r="E214" s="103"/>
      <c r="F214" s="96">
        <v>1</v>
      </c>
      <c r="G214" s="82"/>
      <c r="H214" s="283" t="s">
        <v>556</v>
      </c>
      <c r="I214" s="283"/>
      <c r="J214" s="283"/>
      <c r="K214" s="136"/>
    </row>
    <row r="215" spans="2:11" ht="15" customHeight="1">
      <c r="B215" s="135"/>
      <c r="C215" s="103"/>
      <c r="D215" s="103"/>
      <c r="E215" s="103"/>
      <c r="F215" s="96">
        <v>2</v>
      </c>
      <c r="G215" s="82"/>
      <c r="H215" s="283" t="s">
        <v>557</v>
      </c>
      <c r="I215" s="283"/>
      <c r="J215" s="283"/>
      <c r="K215" s="136"/>
    </row>
    <row r="216" spans="2:11" ht="15" customHeight="1">
      <c r="B216" s="135"/>
      <c r="C216" s="103"/>
      <c r="D216" s="103"/>
      <c r="E216" s="103"/>
      <c r="F216" s="96">
        <v>3</v>
      </c>
      <c r="G216" s="82"/>
      <c r="H216" s="283" t="s">
        <v>558</v>
      </c>
      <c r="I216" s="283"/>
      <c r="J216" s="283"/>
      <c r="K216" s="136"/>
    </row>
    <row r="217" spans="2:11" ht="15" customHeight="1">
      <c r="B217" s="135"/>
      <c r="C217" s="103"/>
      <c r="D217" s="103"/>
      <c r="E217" s="103"/>
      <c r="F217" s="96">
        <v>4</v>
      </c>
      <c r="G217" s="82"/>
      <c r="H217" s="283" t="s">
        <v>559</v>
      </c>
      <c r="I217" s="283"/>
      <c r="J217" s="283"/>
      <c r="K217" s="136"/>
    </row>
    <row r="218" spans="2:11" ht="12.75" customHeight="1">
      <c r="B218" s="139"/>
      <c r="C218" s="140"/>
      <c r="D218" s="140"/>
      <c r="E218" s="140"/>
      <c r="F218" s="140"/>
      <c r="G218" s="140"/>
      <c r="H218" s="140"/>
      <c r="I218" s="140"/>
      <c r="J218" s="140"/>
      <c r="K218" s="141"/>
    </row>
  </sheetData>
  <sheetProtection algorithmName="SHA-512" hashValue="EpmLchteW5P1DZPDkgPPgjDufd6clXLSXtvXQbcFciFngR6hLoN7zH+Oa/q2yZvXpYIm7gYZ5MpXeIbAS3516w==" saltValue="qb0a6BmO+uXoyi9JG7mI4A==" spinCount="100000" sheet="1" formatCells="0" formatColumns="0" formatRows="0" insertColumns="0" insertRows="0" insertHyperlinks="0" deleteColumns="0" deleteRows="0" sort="0" autoFilter="0" pivotTables="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C3:J3"/>
    <mergeCell ref="C9:J9"/>
    <mergeCell ref="D10:J10"/>
    <mergeCell ref="D15:J15"/>
    <mergeCell ref="C4:J4"/>
    <mergeCell ref="C6:J6"/>
    <mergeCell ref="C7:J7"/>
    <mergeCell ref="D11:J11"/>
    <mergeCell ref="D16:J16"/>
    <mergeCell ref="D17:J17"/>
    <mergeCell ref="F18:J18"/>
    <mergeCell ref="D33:J33"/>
    <mergeCell ref="D34:J34"/>
    <mergeCell ref="F20:J20"/>
    <mergeCell ref="F23:J23"/>
    <mergeCell ref="F21:J21"/>
    <mergeCell ref="F22:J22"/>
    <mergeCell ref="F19:J19"/>
    <mergeCell ref="D47:J47"/>
    <mergeCell ref="E48:J48"/>
    <mergeCell ref="E49:J49"/>
    <mergeCell ref="D51:J51"/>
    <mergeCell ref="E50:J50"/>
    <mergeCell ref="C52:J52"/>
    <mergeCell ref="C54:J54"/>
    <mergeCell ref="C55:J55"/>
    <mergeCell ref="D61:J61"/>
    <mergeCell ref="C57:J57"/>
    <mergeCell ref="D58:J58"/>
    <mergeCell ref="D59:J59"/>
    <mergeCell ref="D60:J60"/>
    <mergeCell ref="D69:J69"/>
    <mergeCell ref="D70:J70"/>
    <mergeCell ref="C75:J75"/>
    <mergeCell ref="D62:J62"/>
    <mergeCell ref="D65:J65"/>
    <mergeCell ref="D66:J66"/>
    <mergeCell ref="D68:J68"/>
    <mergeCell ref="D63:J63"/>
    <mergeCell ref="D67:J67"/>
  </mergeCells>
  <pageMargins left="0.59027779999999996" right="0.59027779999999996" top="0.59027779999999996" bottom="0.59027779999999996"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M240"/>
  <sheetViews>
    <sheetView showGridLines="0" view="pageBreakPreview" topLeftCell="A64" zoomScale="85" zoomScaleNormal="100" zoomScaleSheetLayoutView="85" workbookViewId="0">
      <selection activeCell="H97" sqref="H97"/>
    </sheetView>
  </sheetViews>
  <sheetFormatPr defaultRowHeight="11.25"/>
  <cols>
    <col min="1" max="1" width="8.33203125" style="63" customWidth="1"/>
    <col min="2" max="2" width="1.6640625" style="63" customWidth="1"/>
    <col min="3" max="3" width="4.1640625" style="63" customWidth="1"/>
    <col min="4" max="4" width="4.33203125" style="63" customWidth="1"/>
    <col min="5" max="5" width="17.1640625" style="63" customWidth="1"/>
    <col min="6" max="6" width="100.83203125" style="63" customWidth="1"/>
    <col min="7" max="7" width="8.6640625" style="63" customWidth="1"/>
    <col min="8" max="8" width="11.1640625" style="63" customWidth="1"/>
    <col min="9" max="9" width="14.1640625" style="63" customWidth="1"/>
    <col min="10" max="10" width="23.5" style="63" customWidth="1"/>
    <col min="11" max="11" width="15.5" style="63" customWidth="1"/>
    <col min="12" max="12" width="9.33203125" style="63" customWidth="1"/>
    <col min="13" max="13" width="10.83203125" style="63" hidden="1" customWidth="1"/>
    <col min="14" max="14" width="9.33203125" style="63" hidden="1"/>
    <col min="15" max="20" width="14.1640625" style="63" hidden="1" customWidth="1"/>
    <col min="21" max="21" width="16.33203125" style="63" hidden="1" customWidth="1"/>
    <col min="22" max="22" width="12.33203125" style="63" customWidth="1"/>
    <col min="23" max="23" width="16.33203125" style="63" customWidth="1"/>
    <col min="24" max="24" width="12.33203125" style="63" customWidth="1"/>
    <col min="25" max="25" width="15" style="63" customWidth="1"/>
    <col min="26" max="26" width="11" style="63" customWidth="1"/>
    <col min="27" max="27" width="15" style="63" customWidth="1"/>
    <col min="28" max="28" width="16.33203125" style="63" customWidth="1"/>
    <col min="29" max="29" width="11" style="63" customWidth="1"/>
    <col min="30" max="30" width="15" style="63" customWidth="1"/>
    <col min="31" max="31" width="16.33203125" style="63" customWidth="1"/>
    <col min="32" max="42" width="9.33203125" style="63"/>
    <col min="43" max="65" width="0" style="63" hidden="1" customWidth="1"/>
    <col min="66" max="16384" width="9.33203125" style="63"/>
  </cols>
  <sheetData>
    <row r="2" spans="2:46" ht="36.950000000000003" customHeight="1">
      <c r="L2" s="286" t="s">
        <v>6</v>
      </c>
      <c r="M2" s="287"/>
      <c r="N2" s="287"/>
      <c r="O2" s="287"/>
      <c r="P2" s="287"/>
      <c r="Q2" s="287"/>
      <c r="R2" s="287"/>
      <c r="S2" s="287"/>
      <c r="T2" s="287"/>
      <c r="U2" s="287"/>
      <c r="V2" s="287"/>
      <c r="AT2" s="288" t="s">
        <v>76</v>
      </c>
    </row>
    <row r="3" spans="2:46" ht="6.95" customHeight="1">
      <c r="B3" s="289"/>
      <c r="C3" s="290"/>
      <c r="D3" s="290"/>
      <c r="E3" s="290"/>
      <c r="F3" s="290"/>
      <c r="G3" s="290"/>
      <c r="H3" s="290"/>
      <c r="I3" s="290"/>
      <c r="J3" s="290"/>
      <c r="K3" s="290"/>
      <c r="L3" s="291"/>
      <c r="AT3" s="288" t="s">
        <v>77</v>
      </c>
    </row>
    <row r="4" spans="2:46" ht="24.95" customHeight="1">
      <c r="B4" s="291"/>
      <c r="D4" s="292" t="s">
        <v>78</v>
      </c>
      <c r="L4" s="291"/>
      <c r="M4" s="293" t="s">
        <v>11</v>
      </c>
      <c r="AT4" s="288" t="s">
        <v>4</v>
      </c>
    </row>
    <row r="5" spans="2:46" ht="6.95" customHeight="1">
      <c r="B5" s="291"/>
      <c r="L5" s="291"/>
    </row>
    <row r="6" spans="2:46" ht="12" customHeight="1">
      <c r="B6" s="291"/>
      <c r="D6" s="294" t="s">
        <v>15</v>
      </c>
      <c r="L6" s="291"/>
    </row>
    <row r="7" spans="2:46" ht="16.5" customHeight="1">
      <c r="B7" s="291"/>
      <c r="E7" s="295" t="str">
        <f>'Rekapitulace stavby'!K6</f>
        <v>Záložní zdroj pro evakuační výtah a nouzové osvětlení LDN Chittussiho 1 a, Praha 6 Bubeneč</v>
      </c>
      <c r="F7" s="296"/>
      <c r="G7" s="296"/>
      <c r="H7" s="296"/>
      <c r="L7" s="291"/>
    </row>
    <row r="8" spans="2:46" s="297" customFormat="1" ht="12" customHeight="1">
      <c r="B8" s="298"/>
      <c r="D8" s="294" t="s">
        <v>79</v>
      </c>
      <c r="L8" s="298"/>
    </row>
    <row r="9" spans="2:46" s="297" customFormat="1" ht="36.950000000000003" customHeight="1">
      <c r="B9" s="298"/>
      <c r="E9" s="299" t="s">
        <v>73</v>
      </c>
      <c r="F9" s="300"/>
      <c r="G9" s="300"/>
      <c r="H9" s="300"/>
      <c r="L9" s="298"/>
    </row>
    <row r="10" spans="2:46" s="297" customFormat="1">
      <c r="B10" s="298"/>
      <c r="L10" s="298"/>
    </row>
    <row r="11" spans="2:46" s="297" customFormat="1" ht="12" customHeight="1">
      <c r="B11" s="298"/>
      <c r="D11" s="294" t="s">
        <v>16</v>
      </c>
      <c r="F11" s="288" t="s">
        <v>3</v>
      </c>
      <c r="I11" s="294" t="s">
        <v>17</v>
      </c>
      <c r="J11" s="288" t="s">
        <v>3</v>
      </c>
      <c r="L11" s="298"/>
    </row>
    <row r="12" spans="2:46" s="297" customFormat="1" ht="12" customHeight="1">
      <c r="B12" s="298"/>
      <c r="D12" s="294" t="s">
        <v>18</v>
      </c>
      <c r="F12" s="288" t="s">
        <v>19</v>
      </c>
      <c r="I12" s="294" t="s">
        <v>20</v>
      </c>
      <c r="J12" s="301">
        <f>'Rekapitulace stavby'!AN8</f>
        <v>43912</v>
      </c>
      <c r="L12" s="298"/>
    </row>
    <row r="13" spans="2:46" s="297" customFormat="1" ht="10.9" customHeight="1">
      <c r="B13" s="298"/>
      <c r="L13" s="298"/>
    </row>
    <row r="14" spans="2:46" s="297" customFormat="1" ht="12" customHeight="1">
      <c r="B14" s="298"/>
      <c r="D14" s="294" t="s">
        <v>21</v>
      </c>
      <c r="I14" s="294" t="s">
        <v>22</v>
      </c>
      <c r="J14" s="288" t="s">
        <v>3</v>
      </c>
      <c r="L14" s="298"/>
    </row>
    <row r="15" spans="2:46" s="297" customFormat="1" ht="18" customHeight="1">
      <c r="B15" s="298"/>
      <c r="E15" s="288" t="s">
        <v>23</v>
      </c>
      <c r="I15" s="294" t="s">
        <v>24</v>
      </c>
      <c r="J15" s="288" t="s">
        <v>3</v>
      </c>
      <c r="L15" s="298"/>
    </row>
    <row r="16" spans="2:46" s="297" customFormat="1" ht="6.95" customHeight="1">
      <c r="B16" s="298"/>
      <c r="L16" s="298"/>
    </row>
    <row r="17" spans="2:12" s="297" customFormat="1" ht="12" customHeight="1">
      <c r="B17" s="298"/>
      <c r="D17" s="294" t="s">
        <v>25</v>
      </c>
      <c r="I17" s="294" t="s">
        <v>22</v>
      </c>
      <c r="J17" s="288" t="str">
        <f>'Rekapitulace stavby'!AN13</f>
        <v/>
      </c>
      <c r="L17" s="298"/>
    </row>
    <row r="18" spans="2:12" s="297" customFormat="1" ht="18" customHeight="1">
      <c r="B18" s="298"/>
      <c r="E18" s="302" t="str">
        <f>'Rekapitulace stavby'!D14</f>
        <v>vyplní uchazeč</v>
      </c>
      <c r="F18" s="302"/>
      <c r="G18" s="302"/>
      <c r="H18" s="302"/>
      <c r="I18" s="294" t="s">
        <v>24</v>
      </c>
      <c r="J18" s="288" t="str">
        <f>'Rekapitulace stavby'!AN14</f>
        <v/>
      </c>
      <c r="L18" s="298"/>
    </row>
    <row r="19" spans="2:12" s="297" customFormat="1" ht="6.95" customHeight="1">
      <c r="B19" s="298"/>
      <c r="L19" s="298"/>
    </row>
    <row r="20" spans="2:12" s="297" customFormat="1" ht="12" customHeight="1">
      <c r="B20" s="298"/>
      <c r="D20" s="294" t="s">
        <v>26</v>
      </c>
      <c r="I20" s="294" t="s">
        <v>22</v>
      </c>
      <c r="J20" s="288" t="s">
        <v>3</v>
      </c>
      <c r="L20" s="298"/>
    </row>
    <row r="21" spans="2:12" s="297" customFormat="1" ht="18" customHeight="1">
      <c r="B21" s="298"/>
      <c r="E21" s="288" t="s">
        <v>27</v>
      </c>
      <c r="I21" s="294" t="s">
        <v>24</v>
      </c>
      <c r="J21" s="288" t="s">
        <v>3</v>
      </c>
      <c r="L21" s="298"/>
    </row>
    <row r="22" spans="2:12" s="297" customFormat="1" ht="6.95" customHeight="1">
      <c r="B22" s="298"/>
      <c r="L22" s="298"/>
    </row>
    <row r="23" spans="2:12" s="297" customFormat="1" ht="12" customHeight="1">
      <c r="B23" s="298"/>
      <c r="D23" s="294" t="s">
        <v>29</v>
      </c>
      <c r="I23" s="294" t="s">
        <v>22</v>
      </c>
      <c r="J23" s="288" t="s">
        <v>3</v>
      </c>
      <c r="L23" s="298"/>
    </row>
    <row r="24" spans="2:12" s="297" customFormat="1" ht="18" customHeight="1">
      <c r="B24" s="298"/>
      <c r="E24" s="288" t="s">
        <v>30</v>
      </c>
      <c r="I24" s="294" t="s">
        <v>24</v>
      </c>
      <c r="J24" s="288" t="s">
        <v>3</v>
      </c>
      <c r="L24" s="298"/>
    </row>
    <row r="25" spans="2:12" s="297" customFormat="1" ht="6.95" customHeight="1">
      <c r="B25" s="298"/>
      <c r="L25" s="298"/>
    </row>
    <row r="26" spans="2:12" s="297" customFormat="1" ht="12" customHeight="1">
      <c r="B26" s="298"/>
      <c r="D26" s="294" t="s">
        <v>31</v>
      </c>
      <c r="L26" s="298"/>
    </row>
    <row r="27" spans="2:12" s="304" customFormat="1" ht="16.5" customHeight="1">
      <c r="B27" s="303"/>
      <c r="E27" s="305" t="s">
        <v>3</v>
      </c>
      <c r="F27" s="305"/>
      <c r="G27" s="305"/>
      <c r="H27" s="305"/>
      <c r="L27" s="303"/>
    </row>
    <row r="28" spans="2:12" s="297" customFormat="1" ht="6.95" customHeight="1">
      <c r="B28" s="298"/>
      <c r="L28" s="298"/>
    </row>
    <row r="29" spans="2:12" s="297" customFormat="1" ht="6.95" customHeight="1">
      <c r="B29" s="298"/>
      <c r="D29" s="306"/>
      <c r="E29" s="306"/>
      <c r="F29" s="306"/>
      <c r="G29" s="306"/>
      <c r="H29" s="306"/>
      <c r="I29" s="306"/>
      <c r="J29" s="306"/>
      <c r="K29" s="306"/>
      <c r="L29" s="298"/>
    </row>
    <row r="30" spans="2:12" s="297" customFormat="1" ht="25.35" customHeight="1">
      <c r="B30" s="298"/>
      <c r="D30" s="307" t="s">
        <v>33</v>
      </c>
      <c r="J30" s="308">
        <f>ROUND(J98, 2)</f>
        <v>0</v>
      </c>
      <c r="L30" s="298"/>
    </row>
    <row r="31" spans="2:12" s="297" customFormat="1" ht="6.95" customHeight="1">
      <c r="B31" s="298"/>
      <c r="D31" s="306"/>
      <c r="E31" s="306"/>
      <c r="F31" s="306"/>
      <c r="G31" s="306"/>
      <c r="H31" s="306"/>
      <c r="I31" s="306"/>
      <c r="J31" s="306"/>
      <c r="K31" s="306"/>
      <c r="L31" s="298"/>
    </row>
    <row r="32" spans="2:12" s="297" customFormat="1" ht="14.45" customHeight="1">
      <c r="B32" s="298"/>
      <c r="F32" s="309" t="s">
        <v>35</v>
      </c>
      <c r="I32" s="309" t="s">
        <v>34</v>
      </c>
      <c r="J32" s="309" t="s">
        <v>36</v>
      </c>
      <c r="L32" s="298"/>
    </row>
    <row r="33" spans="2:12" s="297" customFormat="1" ht="14.45" customHeight="1">
      <c r="B33" s="298"/>
      <c r="D33" s="294" t="s">
        <v>37</v>
      </c>
      <c r="E33" s="294" t="s">
        <v>38</v>
      </c>
      <c r="F33" s="310">
        <f>ROUND((SUM(BE98:BE239)),  2)</f>
        <v>0</v>
      </c>
      <c r="I33" s="311">
        <v>0.21</v>
      </c>
      <c r="J33" s="310">
        <f>ROUND(((SUM(BE98:BE239))*I33),  2)</f>
        <v>0</v>
      </c>
      <c r="L33" s="298"/>
    </row>
    <row r="34" spans="2:12" s="297" customFormat="1" ht="14.45" customHeight="1">
      <c r="B34" s="298"/>
      <c r="E34" s="294" t="s">
        <v>39</v>
      </c>
      <c r="F34" s="310">
        <f>ROUND((SUM(BF98:BF239)),  2)</f>
        <v>0</v>
      </c>
      <c r="I34" s="311">
        <v>0.15</v>
      </c>
      <c r="J34" s="310">
        <f>ROUND(((SUM(BF98:BF239))*I34),  2)</f>
        <v>0</v>
      </c>
      <c r="L34" s="298"/>
    </row>
    <row r="35" spans="2:12" s="297" customFormat="1" ht="14.45" hidden="1" customHeight="1">
      <c r="B35" s="298"/>
      <c r="E35" s="294" t="s">
        <v>40</v>
      </c>
      <c r="F35" s="310">
        <f>ROUND((SUM(BG98:BG239)),  2)</f>
        <v>0</v>
      </c>
      <c r="I35" s="311">
        <v>0.21</v>
      </c>
      <c r="J35" s="310">
        <f>0</f>
        <v>0</v>
      </c>
      <c r="L35" s="298"/>
    </row>
    <row r="36" spans="2:12" s="297" customFormat="1" ht="14.45" hidden="1" customHeight="1">
      <c r="B36" s="298"/>
      <c r="E36" s="294" t="s">
        <v>41</v>
      </c>
      <c r="F36" s="310">
        <f>ROUND((SUM(BH98:BH239)),  2)</f>
        <v>0</v>
      </c>
      <c r="I36" s="311">
        <v>0.15</v>
      </c>
      <c r="J36" s="310">
        <f>0</f>
        <v>0</v>
      </c>
      <c r="L36" s="298"/>
    </row>
    <row r="37" spans="2:12" s="297" customFormat="1" ht="14.45" hidden="1" customHeight="1">
      <c r="B37" s="298"/>
      <c r="E37" s="294" t="s">
        <v>42</v>
      </c>
      <c r="F37" s="310">
        <f>ROUND((SUM(BI98:BI239)),  2)</f>
        <v>0</v>
      </c>
      <c r="I37" s="311">
        <v>0</v>
      </c>
      <c r="J37" s="310">
        <f>0</f>
        <v>0</v>
      </c>
      <c r="L37" s="298"/>
    </row>
    <row r="38" spans="2:12" s="297" customFormat="1" ht="6.95" customHeight="1">
      <c r="B38" s="298"/>
      <c r="L38" s="298"/>
    </row>
    <row r="39" spans="2:12" s="297" customFormat="1" ht="25.35" customHeight="1">
      <c r="B39" s="298"/>
      <c r="C39" s="312"/>
      <c r="D39" s="313" t="s">
        <v>43</v>
      </c>
      <c r="E39" s="314"/>
      <c r="F39" s="314"/>
      <c r="G39" s="315" t="s">
        <v>44</v>
      </c>
      <c r="H39" s="316" t="s">
        <v>45</v>
      </c>
      <c r="I39" s="314"/>
      <c r="J39" s="317">
        <f>SUM(J30:J37)</f>
        <v>0</v>
      </c>
      <c r="K39" s="318"/>
      <c r="L39" s="298"/>
    </row>
    <row r="40" spans="2:12" s="297" customFormat="1" ht="14.45" customHeight="1">
      <c r="B40" s="319"/>
      <c r="C40" s="320"/>
      <c r="D40" s="320"/>
      <c r="E40" s="320"/>
      <c r="F40" s="320"/>
      <c r="G40" s="320"/>
      <c r="H40" s="320"/>
      <c r="I40" s="320"/>
      <c r="J40" s="320"/>
      <c r="K40" s="320"/>
      <c r="L40" s="298"/>
    </row>
    <row r="44" spans="2:12" s="297" customFormat="1" ht="6.95" customHeight="1">
      <c r="B44" s="321"/>
      <c r="C44" s="322"/>
      <c r="D44" s="322"/>
      <c r="E44" s="322"/>
      <c r="F44" s="322"/>
      <c r="G44" s="322"/>
      <c r="H44" s="322"/>
      <c r="I44" s="322"/>
      <c r="J44" s="322"/>
      <c r="K44" s="322"/>
      <c r="L44" s="298"/>
    </row>
    <row r="45" spans="2:12" s="297" customFormat="1" ht="24.95" customHeight="1">
      <c r="B45" s="298"/>
      <c r="C45" s="292" t="s">
        <v>80</v>
      </c>
      <c r="L45" s="298"/>
    </row>
    <row r="46" spans="2:12" s="297" customFormat="1" ht="6.95" customHeight="1">
      <c r="B46" s="298"/>
      <c r="L46" s="298"/>
    </row>
    <row r="47" spans="2:12" s="297" customFormat="1" ht="12" customHeight="1">
      <c r="B47" s="298"/>
      <c r="C47" s="294" t="s">
        <v>15</v>
      </c>
      <c r="L47" s="298"/>
    </row>
    <row r="48" spans="2:12" s="297" customFormat="1" ht="16.5" customHeight="1">
      <c r="B48" s="298"/>
      <c r="E48" s="295" t="str">
        <f>E7</f>
        <v>Záložní zdroj pro evakuační výtah a nouzové osvětlení LDN Chittussiho 1 a, Praha 6 Bubeneč</v>
      </c>
      <c r="F48" s="296"/>
      <c r="G48" s="296"/>
      <c r="H48" s="296"/>
      <c r="L48" s="298"/>
    </row>
    <row r="49" spans="2:47" s="297" customFormat="1" ht="12" customHeight="1">
      <c r="B49" s="298"/>
      <c r="C49" s="294" t="s">
        <v>79</v>
      </c>
      <c r="L49" s="298"/>
    </row>
    <row r="50" spans="2:47" s="297" customFormat="1" ht="16.5" customHeight="1">
      <c r="B50" s="298"/>
      <c r="E50" s="299" t="str">
        <f>E9</f>
        <v>Dodávka UPS</v>
      </c>
      <c r="F50" s="300"/>
      <c r="G50" s="300"/>
      <c r="H50" s="300"/>
      <c r="L50" s="298"/>
    </row>
    <row r="51" spans="2:47" s="297" customFormat="1" ht="6.95" customHeight="1">
      <c r="B51" s="298"/>
      <c r="L51" s="298"/>
    </row>
    <row r="52" spans="2:47" s="297" customFormat="1" ht="12" customHeight="1">
      <c r="B52" s="298"/>
      <c r="C52" s="294" t="s">
        <v>18</v>
      </c>
      <c r="F52" s="288" t="str">
        <f>F12</f>
        <v>Cittussiho, Praha 6</v>
      </c>
      <c r="I52" s="294" t="s">
        <v>20</v>
      </c>
      <c r="J52" s="301">
        <f>IF(J12="","",J12)</f>
        <v>43912</v>
      </c>
      <c r="L52" s="298"/>
    </row>
    <row r="53" spans="2:47" s="297" customFormat="1" ht="6.95" customHeight="1">
      <c r="B53" s="298"/>
      <c r="L53" s="298"/>
    </row>
    <row r="54" spans="2:47" s="297" customFormat="1" ht="38.65" customHeight="1">
      <c r="B54" s="298"/>
      <c r="C54" s="294" t="s">
        <v>21</v>
      </c>
      <c r="F54" s="288" t="str">
        <f>E15</f>
        <v>MČ Praha 6, odb.sociálních věcí, Čs. armády 601 P6</v>
      </c>
      <c r="I54" s="294" t="s">
        <v>26</v>
      </c>
      <c r="J54" s="323" t="str">
        <f>E21</f>
        <v>F.Nehonský - Projekční kancelář, Randova 3205/2 P5</v>
      </c>
      <c r="L54" s="298"/>
    </row>
    <row r="55" spans="2:47" s="297" customFormat="1" ht="13.7" customHeight="1">
      <c r="B55" s="298"/>
      <c r="C55" s="294" t="s">
        <v>25</v>
      </c>
      <c r="F55" s="288" t="str">
        <f>IF(E18="","",E18)</f>
        <v>vyplní uchazeč</v>
      </c>
      <c r="I55" s="294" t="s">
        <v>29</v>
      </c>
      <c r="J55" s="323" t="str">
        <f>E24</f>
        <v>Ing. Renata Novotná</v>
      </c>
      <c r="L55" s="298"/>
    </row>
    <row r="56" spans="2:47" s="297" customFormat="1" ht="10.35" customHeight="1">
      <c r="B56" s="298"/>
      <c r="L56" s="298"/>
    </row>
    <row r="57" spans="2:47" s="297" customFormat="1" ht="29.25" customHeight="1">
      <c r="B57" s="298"/>
      <c r="C57" s="324" t="s">
        <v>81</v>
      </c>
      <c r="D57" s="312"/>
      <c r="E57" s="312"/>
      <c r="F57" s="312"/>
      <c r="G57" s="312"/>
      <c r="H57" s="312"/>
      <c r="I57" s="312"/>
      <c r="J57" s="325" t="s">
        <v>82</v>
      </c>
      <c r="K57" s="312"/>
      <c r="L57" s="298"/>
    </row>
    <row r="58" spans="2:47" s="297" customFormat="1" ht="10.35" customHeight="1">
      <c r="B58" s="298"/>
      <c r="L58" s="298"/>
    </row>
    <row r="59" spans="2:47" s="297" customFormat="1" ht="22.9" customHeight="1">
      <c r="B59" s="298"/>
      <c r="C59" s="326" t="s">
        <v>65</v>
      </c>
      <c r="J59" s="308">
        <f>J98</f>
        <v>0</v>
      </c>
      <c r="L59" s="298"/>
      <c r="AU59" s="288" t="s">
        <v>83</v>
      </c>
    </row>
    <row r="60" spans="2:47" s="328" customFormat="1" ht="24.95" customHeight="1">
      <c r="B60" s="327"/>
      <c r="D60" s="329" t="s">
        <v>84</v>
      </c>
      <c r="E60" s="330"/>
      <c r="F60" s="330"/>
      <c r="G60" s="330"/>
      <c r="H60" s="330"/>
      <c r="I60" s="330"/>
      <c r="J60" s="331">
        <f>J99</f>
        <v>0</v>
      </c>
      <c r="L60" s="327"/>
    </row>
    <row r="61" spans="2:47" s="333" customFormat="1" ht="19.899999999999999" customHeight="1">
      <c r="B61" s="332"/>
      <c r="D61" s="334" t="s">
        <v>85</v>
      </c>
      <c r="E61" s="335"/>
      <c r="F61" s="335"/>
      <c r="G61" s="335"/>
      <c r="H61" s="335"/>
      <c r="I61" s="335"/>
      <c r="J61" s="336">
        <f>J100</f>
        <v>0</v>
      </c>
      <c r="L61" s="332"/>
    </row>
    <row r="62" spans="2:47" s="333" customFormat="1" ht="19.899999999999999" customHeight="1">
      <c r="B62" s="332"/>
      <c r="D62" s="334" t="s">
        <v>86</v>
      </c>
      <c r="E62" s="335"/>
      <c r="F62" s="335"/>
      <c r="G62" s="335"/>
      <c r="H62" s="335"/>
      <c r="I62" s="335"/>
      <c r="J62" s="336">
        <f>J103</f>
        <v>0</v>
      </c>
      <c r="L62" s="332"/>
    </row>
    <row r="63" spans="2:47" s="333" customFormat="1" ht="19.899999999999999" customHeight="1">
      <c r="B63" s="332"/>
      <c r="D63" s="334" t="s">
        <v>87</v>
      </c>
      <c r="E63" s="335"/>
      <c r="F63" s="335"/>
      <c r="G63" s="335"/>
      <c r="H63" s="335"/>
      <c r="I63" s="335"/>
      <c r="J63" s="336">
        <f>J122</f>
        <v>0</v>
      </c>
      <c r="L63" s="332"/>
    </row>
    <row r="64" spans="2:47" s="333" customFormat="1" ht="19.899999999999999" customHeight="1">
      <c r="B64" s="332"/>
      <c r="D64" s="334" t="s">
        <v>88</v>
      </c>
      <c r="E64" s="335"/>
      <c r="F64" s="335"/>
      <c r="G64" s="335"/>
      <c r="H64" s="335"/>
      <c r="I64" s="335"/>
      <c r="J64" s="336">
        <f>J134</f>
        <v>0</v>
      </c>
      <c r="L64" s="332"/>
    </row>
    <row r="65" spans="2:12" s="333" customFormat="1" ht="19.899999999999999" customHeight="1">
      <c r="B65" s="332"/>
      <c r="D65" s="334" t="s">
        <v>89</v>
      </c>
      <c r="E65" s="335"/>
      <c r="F65" s="335"/>
      <c r="G65" s="335"/>
      <c r="H65" s="335"/>
      <c r="I65" s="335"/>
      <c r="J65" s="336">
        <f>J148</f>
        <v>0</v>
      </c>
      <c r="L65" s="332"/>
    </row>
    <row r="66" spans="2:12" s="333" customFormat="1" ht="19.899999999999999" customHeight="1">
      <c r="B66" s="332"/>
      <c r="D66" s="334" t="s">
        <v>90</v>
      </c>
      <c r="E66" s="335"/>
      <c r="F66" s="335"/>
      <c r="G66" s="335"/>
      <c r="H66" s="335"/>
      <c r="I66" s="335"/>
      <c r="J66" s="336">
        <f>J158</f>
        <v>0</v>
      </c>
      <c r="L66" s="332"/>
    </row>
    <row r="67" spans="2:12" s="328" customFormat="1" ht="24.95" customHeight="1">
      <c r="B67" s="327"/>
      <c r="D67" s="329" t="s">
        <v>91</v>
      </c>
      <c r="E67" s="330"/>
      <c r="F67" s="330"/>
      <c r="G67" s="330"/>
      <c r="H67" s="330"/>
      <c r="I67" s="330"/>
      <c r="J67" s="331">
        <f>J161</f>
        <v>0</v>
      </c>
      <c r="L67" s="327"/>
    </row>
    <row r="68" spans="2:12" s="333" customFormat="1" ht="19.899999999999999" customHeight="1">
      <c r="B68" s="332"/>
      <c r="D68" s="334" t="s">
        <v>92</v>
      </c>
      <c r="E68" s="335"/>
      <c r="F68" s="335"/>
      <c r="G68" s="335"/>
      <c r="H68" s="335"/>
      <c r="I68" s="335"/>
      <c r="J68" s="336">
        <f>J162</f>
        <v>0</v>
      </c>
      <c r="L68" s="332"/>
    </row>
    <row r="69" spans="2:12" s="333" customFormat="1" ht="19.899999999999999" customHeight="1">
      <c r="B69" s="332"/>
      <c r="D69" s="334" t="s">
        <v>93</v>
      </c>
      <c r="E69" s="335"/>
      <c r="F69" s="335"/>
      <c r="G69" s="335"/>
      <c r="H69" s="335"/>
      <c r="I69" s="335"/>
      <c r="J69" s="336">
        <f>J165</f>
        <v>0</v>
      </c>
      <c r="L69" s="332"/>
    </row>
    <row r="70" spans="2:12" s="333" customFormat="1" ht="19.899999999999999" customHeight="1">
      <c r="B70" s="332"/>
      <c r="D70" s="334" t="s">
        <v>94</v>
      </c>
      <c r="E70" s="335"/>
      <c r="F70" s="335"/>
      <c r="G70" s="335"/>
      <c r="H70" s="335"/>
      <c r="I70" s="335"/>
      <c r="J70" s="336">
        <f>J174</f>
        <v>0</v>
      </c>
      <c r="L70" s="332"/>
    </row>
    <row r="71" spans="2:12" s="333" customFormat="1" ht="19.899999999999999" customHeight="1">
      <c r="B71" s="332"/>
      <c r="D71" s="334" t="s">
        <v>95</v>
      </c>
      <c r="E71" s="335"/>
      <c r="F71" s="335"/>
      <c r="G71" s="335"/>
      <c r="H71" s="335"/>
      <c r="I71" s="335"/>
      <c r="J71" s="336">
        <f>J183</f>
        <v>0</v>
      </c>
      <c r="L71" s="332"/>
    </row>
    <row r="72" spans="2:12" s="333" customFormat="1" ht="19.899999999999999" customHeight="1">
      <c r="B72" s="332"/>
      <c r="D72" s="334" t="s">
        <v>96</v>
      </c>
      <c r="E72" s="335"/>
      <c r="F72" s="335"/>
      <c r="G72" s="335"/>
      <c r="H72" s="335"/>
      <c r="I72" s="335"/>
      <c r="J72" s="336">
        <f>J195</f>
        <v>0</v>
      </c>
      <c r="L72" s="332"/>
    </row>
    <row r="73" spans="2:12" s="333" customFormat="1" ht="19.899999999999999" customHeight="1">
      <c r="B73" s="332"/>
      <c r="D73" s="334" t="s">
        <v>97</v>
      </c>
      <c r="E73" s="335"/>
      <c r="F73" s="335"/>
      <c r="G73" s="335"/>
      <c r="H73" s="335"/>
      <c r="I73" s="335"/>
      <c r="J73" s="336">
        <f>J207</f>
        <v>0</v>
      </c>
      <c r="L73" s="332"/>
    </row>
    <row r="74" spans="2:12" s="328" customFormat="1" ht="24.95" customHeight="1">
      <c r="B74" s="327"/>
      <c r="D74" s="329" t="s">
        <v>98</v>
      </c>
      <c r="E74" s="330"/>
      <c r="F74" s="330"/>
      <c r="G74" s="330"/>
      <c r="H74" s="330"/>
      <c r="I74" s="330"/>
      <c r="J74" s="331">
        <f>J229</f>
        <v>0</v>
      </c>
      <c r="L74" s="327"/>
    </row>
    <row r="75" spans="2:12" s="333" customFormat="1" ht="19.899999999999999" customHeight="1">
      <c r="B75" s="332"/>
      <c r="D75" s="334" t="s">
        <v>99</v>
      </c>
      <c r="E75" s="335"/>
      <c r="F75" s="335"/>
      <c r="G75" s="335"/>
      <c r="H75" s="335"/>
      <c r="I75" s="335"/>
      <c r="J75" s="336">
        <f>J230</f>
        <v>0</v>
      </c>
      <c r="L75" s="332"/>
    </row>
    <row r="76" spans="2:12" s="333" customFormat="1" ht="19.899999999999999" customHeight="1">
      <c r="B76" s="332"/>
      <c r="D76" s="334" t="s">
        <v>100</v>
      </c>
      <c r="E76" s="335"/>
      <c r="F76" s="335"/>
      <c r="G76" s="335"/>
      <c r="H76" s="335"/>
      <c r="I76" s="335"/>
      <c r="J76" s="336">
        <f>J233</f>
        <v>0</v>
      </c>
      <c r="L76" s="332"/>
    </row>
    <row r="77" spans="2:12" s="333" customFormat="1" ht="19.899999999999999" customHeight="1">
      <c r="B77" s="332"/>
      <c r="D77" s="334" t="s">
        <v>101</v>
      </c>
      <c r="E77" s="335"/>
      <c r="F77" s="335"/>
      <c r="G77" s="335"/>
      <c r="H77" s="335"/>
      <c r="I77" s="335"/>
      <c r="J77" s="336">
        <f>J235</f>
        <v>0</v>
      </c>
      <c r="L77" s="332"/>
    </row>
    <row r="78" spans="2:12" s="333" customFormat="1" ht="19.899999999999999" customHeight="1">
      <c r="B78" s="332"/>
      <c r="D78" s="334" t="s">
        <v>102</v>
      </c>
      <c r="E78" s="335"/>
      <c r="F78" s="335"/>
      <c r="G78" s="335"/>
      <c r="H78" s="335"/>
      <c r="I78" s="335"/>
      <c r="J78" s="336">
        <f>J238</f>
        <v>0</v>
      </c>
      <c r="L78" s="332"/>
    </row>
    <row r="79" spans="2:12" s="297" customFormat="1" ht="21.75" customHeight="1">
      <c r="B79" s="298"/>
      <c r="L79" s="298"/>
    </row>
    <row r="80" spans="2:12" s="297" customFormat="1" ht="6.95" customHeight="1">
      <c r="B80" s="319"/>
      <c r="C80" s="320"/>
      <c r="D80" s="320"/>
      <c r="E80" s="320"/>
      <c r="F80" s="320"/>
      <c r="G80" s="320"/>
      <c r="H80" s="320"/>
      <c r="I80" s="320"/>
      <c r="J80" s="320"/>
      <c r="K80" s="320"/>
      <c r="L80" s="298"/>
    </row>
    <row r="84" spans="2:12" s="297" customFormat="1" ht="6.95" customHeight="1">
      <c r="B84" s="321"/>
      <c r="C84" s="322"/>
      <c r="D84" s="322"/>
      <c r="E84" s="322"/>
      <c r="F84" s="322"/>
      <c r="G84" s="322"/>
      <c r="H84" s="322"/>
      <c r="I84" s="322"/>
      <c r="J84" s="322"/>
      <c r="K84" s="322"/>
      <c r="L84" s="298"/>
    </row>
    <row r="85" spans="2:12" s="297" customFormat="1" ht="24.95" customHeight="1">
      <c r="B85" s="298"/>
      <c r="C85" s="292" t="s">
        <v>103</v>
      </c>
      <c r="L85" s="298"/>
    </row>
    <row r="86" spans="2:12" s="297" customFormat="1" ht="6.95" customHeight="1">
      <c r="B86" s="298"/>
      <c r="L86" s="298"/>
    </row>
    <row r="87" spans="2:12" s="297" customFormat="1" ht="12" customHeight="1">
      <c r="B87" s="298"/>
      <c r="C87" s="294" t="s">
        <v>15</v>
      </c>
      <c r="L87" s="298"/>
    </row>
    <row r="88" spans="2:12" s="297" customFormat="1" ht="16.5" customHeight="1">
      <c r="B88" s="298"/>
      <c r="E88" s="295" t="str">
        <f>E7</f>
        <v>Záložní zdroj pro evakuační výtah a nouzové osvětlení LDN Chittussiho 1 a, Praha 6 Bubeneč</v>
      </c>
      <c r="F88" s="296"/>
      <c r="G88" s="296"/>
      <c r="H88" s="296"/>
      <c r="L88" s="298"/>
    </row>
    <row r="89" spans="2:12" s="297" customFormat="1" ht="12" customHeight="1">
      <c r="B89" s="298"/>
      <c r="C89" s="294" t="s">
        <v>79</v>
      </c>
      <c r="L89" s="298"/>
    </row>
    <row r="90" spans="2:12" s="297" customFormat="1" ht="16.5" customHeight="1">
      <c r="B90" s="298"/>
      <c r="E90" s="299" t="str">
        <f>E9</f>
        <v>Dodávka UPS</v>
      </c>
      <c r="F90" s="300"/>
      <c r="G90" s="300"/>
      <c r="H90" s="300"/>
      <c r="L90" s="298"/>
    </row>
    <row r="91" spans="2:12" s="297" customFormat="1" ht="6.95" customHeight="1">
      <c r="B91" s="298"/>
      <c r="L91" s="298"/>
    </row>
    <row r="92" spans="2:12" s="297" customFormat="1" ht="12" customHeight="1">
      <c r="B92" s="298"/>
      <c r="C92" s="294" t="s">
        <v>18</v>
      </c>
      <c r="F92" s="288" t="str">
        <f>F12</f>
        <v>Cittussiho, Praha 6</v>
      </c>
      <c r="I92" s="294" t="s">
        <v>20</v>
      </c>
      <c r="J92" s="301">
        <f>IF(J12="","",J12)</f>
        <v>43912</v>
      </c>
      <c r="L92" s="298"/>
    </row>
    <row r="93" spans="2:12" s="297" customFormat="1" ht="6.95" customHeight="1">
      <c r="B93" s="298"/>
      <c r="L93" s="298"/>
    </row>
    <row r="94" spans="2:12" s="297" customFormat="1" ht="38.65" customHeight="1">
      <c r="B94" s="298"/>
      <c r="C94" s="294" t="s">
        <v>21</v>
      </c>
      <c r="F94" s="288" t="str">
        <f>E15</f>
        <v>MČ Praha 6, odb.sociálních věcí, Čs. armády 601 P6</v>
      </c>
      <c r="I94" s="294" t="s">
        <v>26</v>
      </c>
      <c r="J94" s="323" t="str">
        <f>E21</f>
        <v>F.Nehonský - Projekční kancelář, Randova 3205/2 P5</v>
      </c>
      <c r="L94" s="298"/>
    </row>
    <row r="95" spans="2:12" s="297" customFormat="1" ht="13.7" customHeight="1">
      <c r="B95" s="298"/>
      <c r="C95" s="294" t="s">
        <v>25</v>
      </c>
      <c r="F95" s="288" t="str">
        <f>IF(E18="","",E18)</f>
        <v>vyplní uchazeč</v>
      </c>
      <c r="I95" s="294" t="s">
        <v>29</v>
      </c>
      <c r="J95" s="323" t="str">
        <f>E24</f>
        <v>Ing. Renata Novotná</v>
      </c>
      <c r="L95" s="298"/>
    </row>
    <row r="96" spans="2:12" s="297" customFormat="1" ht="10.35" customHeight="1">
      <c r="B96" s="298"/>
      <c r="L96" s="298"/>
    </row>
    <row r="97" spans="2:65" s="344" customFormat="1" ht="29.25" customHeight="1">
      <c r="B97" s="337"/>
      <c r="C97" s="338" t="s">
        <v>104</v>
      </c>
      <c r="D97" s="339" t="s">
        <v>52</v>
      </c>
      <c r="E97" s="339" t="s">
        <v>48</v>
      </c>
      <c r="F97" s="339" t="s">
        <v>49</v>
      </c>
      <c r="G97" s="339" t="s">
        <v>105</v>
      </c>
      <c r="H97" s="339" t="s">
        <v>106</v>
      </c>
      <c r="I97" s="339" t="s">
        <v>107</v>
      </c>
      <c r="J97" s="339" t="s">
        <v>82</v>
      </c>
      <c r="K97" s="340" t="s">
        <v>108</v>
      </c>
      <c r="L97" s="337"/>
      <c r="M97" s="341" t="s">
        <v>3</v>
      </c>
      <c r="N97" s="342" t="s">
        <v>37</v>
      </c>
      <c r="O97" s="342" t="s">
        <v>109</v>
      </c>
      <c r="P97" s="342" t="s">
        <v>110</v>
      </c>
      <c r="Q97" s="342" t="s">
        <v>111</v>
      </c>
      <c r="R97" s="342" t="s">
        <v>112</v>
      </c>
      <c r="S97" s="342" t="s">
        <v>113</v>
      </c>
      <c r="T97" s="343" t="s">
        <v>114</v>
      </c>
    </row>
    <row r="98" spans="2:65" s="297" customFormat="1" ht="22.9" customHeight="1">
      <c r="B98" s="298"/>
      <c r="C98" s="345" t="s">
        <v>115</v>
      </c>
      <c r="J98" s="346">
        <f>BK98</f>
        <v>0</v>
      </c>
      <c r="L98" s="298"/>
      <c r="M98" s="347"/>
      <c r="N98" s="306"/>
      <c r="O98" s="306"/>
      <c r="P98" s="348">
        <f>P99+P161+P229</f>
        <v>229.181828</v>
      </c>
      <c r="Q98" s="306"/>
      <c r="R98" s="348">
        <f>R99+R161+R229</f>
        <v>2.9077299900000009</v>
      </c>
      <c r="S98" s="306"/>
      <c r="T98" s="349">
        <f>T99+T161+T229</f>
        <v>0.90202646000000009</v>
      </c>
      <c r="AT98" s="288" t="s">
        <v>66</v>
      </c>
      <c r="AU98" s="288" t="s">
        <v>83</v>
      </c>
      <c r="BK98" s="350">
        <f>BK99+BK161+BK229</f>
        <v>0</v>
      </c>
    </row>
    <row r="99" spans="2:65" s="352" customFormat="1" ht="25.9" customHeight="1">
      <c r="B99" s="351"/>
      <c r="D99" s="353" t="s">
        <v>66</v>
      </c>
      <c r="E99" s="354" t="s">
        <v>116</v>
      </c>
      <c r="F99" s="354" t="s">
        <v>117</v>
      </c>
      <c r="J99" s="355">
        <f>BK99</f>
        <v>0</v>
      </c>
      <c r="L99" s="351"/>
      <c r="M99" s="356"/>
      <c r="N99" s="357"/>
      <c r="O99" s="357"/>
      <c r="P99" s="358">
        <f>P100+P103+P122+P134+P148+P158</f>
        <v>105.330482</v>
      </c>
      <c r="Q99" s="357"/>
      <c r="R99" s="358">
        <f>R100+R103+R122+R134+R148+R158</f>
        <v>2.0317956000000006</v>
      </c>
      <c r="S99" s="357"/>
      <c r="T99" s="359">
        <f>T100+T103+T122+T134+T148+T158</f>
        <v>0.70796000000000003</v>
      </c>
      <c r="AR99" s="353" t="s">
        <v>75</v>
      </c>
      <c r="AT99" s="360" t="s">
        <v>66</v>
      </c>
      <c r="AU99" s="360" t="s">
        <v>67</v>
      </c>
      <c r="AY99" s="353" t="s">
        <v>118</v>
      </c>
      <c r="BK99" s="361">
        <f>BK100+BK103+BK122+BK134+BK148+BK158</f>
        <v>0</v>
      </c>
    </row>
    <row r="100" spans="2:65" s="352" customFormat="1" ht="22.9" customHeight="1">
      <c r="B100" s="351"/>
      <c r="D100" s="353" t="s">
        <v>66</v>
      </c>
      <c r="E100" s="362" t="s">
        <v>119</v>
      </c>
      <c r="F100" s="362" t="s">
        <v>120</v>
      </c>
      <c r="J100" s="363">
        <f>BK100</f>
        <v>0</v>
      </c>
      <c r="L100" s="351"/>
      <c r="M100" s="356"/>
      <c r="N100" s="357"/>
      <c r="O100" s="357"/>
      <c r="P100" s="358">
        <f>SUM(P101:P102)</f>
        <v>0.25235999999999997</v>
      </c>
      <c r="Q100" s="357"/>
      <c r="R100" s="358">
        <f>SUM(R101:R102)</f>
        <v>3.3339599999999997E-2</v>
      </c>
      <c r="S100" s="357"/>
      <c r="T100" s="359">
        <f>SUM(T101:T102)</f>
        <v>0</v>
      </c>
      <c r="AR100" s="353" t="s">
        <v>75</v>
      </c>
      <c r="AT100" s="360" t="s">
        <v>66</v>
      </c>
      <c r="AU100" s="360" t="s">
        <v>75</v>
      </c>
      <c r="AY100" s="353" t="s">
        <v>118</v>
      </c>
      <c r="BK100" s="361">
        <f>SUM(BK101:BK102)</f>
        <v>0</v>
      </c>
    </row>
    <row r="101" spans="2:65" s="297" customFormat="1" ht="25.5" customHeight="1">
      <c r="B101" s="298"/>
      <c r="C101" s="364" t="s">
        <v>75</v>
      </c>
      <c r="D101" s="364" t="s">
        <v>121</v>
      </c>
      <c r="E101" s="365" t="s">
        <v>122</v>
      </c>
      <c r="F101" s="366" t="s">
        <v>123</v>
      </c>
      <c r="G101" s="367" t="s">
        <v>124</v>
      </c>
      <c r="H101" s="368">
        <v>0.36</v>
      </c>
      <c r="I101" s="237"/>
      <c r="J101" s="369">
        <f>ROUND(I101*H101,2)</f>
        <v>0</v>
      </c>
      <c r="K101" s="366" t="s">
        <v>125</v>
      </c>
      <c r="L101" s="298"/>
      <c r="M101" s="370" t="s">
        <v>3</v>
      </c>
      <c r="N101" s="371" t="s">
        <v>38</v>
      </c>
      <c r="O101" s="372">
        <v>0.70099999999999996</v>
      </c>
      <c r="P101" s="372">
        <f>O101*H101</f>
        <v>0.25235999999999997</v>
      </c>
      <c r="Q101" s="372">
        <v>9.2609999999999998E-2</v>
      </c>
      <c r="R101" s="372">
        <f>Q101*H101</f>
        <v>3.3339599999999997E-2</v>
      </c>
      <c r="S101" s="372">
        <v>0</v>
      </c>
      <c r="T101" s="373">
        <f>S101*H101</f>
        <v>0</v>
      </c>
      <c r="AR101" s="288" t="s">
        <v>126</v>
      </c>
      <c r="AT101" s="288" t="s">
        <v>121</v>
      </c>
      <c r="AU101" s="288" t="s">
        <v>77</v>
      </c>
      <c r="AY101" s="288" t="s">
        <v>118</v>
      </c>
      <c r="BE101" s="374">
        <f>IF(N101="základní",J101,0)</f>
        <v>0</v>
      </c>
      <c r="BF101" s="374">
        <f>IF(N101="snížená",J101,0)</f>
        <v>0</v>
      </c>
      <c r="BG101" s="374">
        <f>IF(N101="zákl. přenesená",J101,0)</f>
        <v>0</v>
      </c>
      <c r="BH101" s="374">
        <f>IF(N101="sníž. přenesená",J101,0)</f>
        <v>0</v>
      </c>
      <c r="BI101" s="374">
        <f>IF(N101="nulová",J101,0)</f>
        <v>0</v>
      </c>
      <c r="BJ101" s="288" t="s">
        <v>75</v>
      </c>
      <c r="BK101" s="374">
        <f>ROUND(I101*H101,2)</f>
        <v>0</v>
      </c>
      <c r="BL101" s="288" t="s">
        <v>126</v>
      </c>
      <c r="BM101" s="288" t="s">
        <v>127</v>
      </c>
    </row>
    <row r="102" spans="2:65" s="376" customFormat="1">
      <c r="B102" s="375"/>
      <c r="D102" s="377" t="s">
        <v>128</v>
      </c>
      <c r="E102" s="378" t="s">
        <v>3</v>
      </c>
      <c r="F102" s="379" t="s">
        <v>129</v>
      </c>
      <c r="H102" s="380">
        <v>0.36</v>
      </c>
      <c r="L102" s="375"/>
      <c r="M102" s="381"/>
      <c r="N102" s="382"/>
      <c r="O102" s="382"/>
      <c r="P102" s="382"/>
      <c r="Q102" s="382"/>
      <c r="R102" s="382"/>
      <c r="S102" s="382"/>
      <c r="T102" s="383"/>
      <c r="AT102" s="378" t="s">
        <v>128</v>
      </c>
      <c r="AU102" s="378" t="s">
        <v>77</v>
      </c>
      <c r="AV102" s="376" t="s">
        <v>77</v>
      </c>
      <c r="AW102" s="376" t="s">
        <v>28</v>
      </c>
      <c r="AX102" s="376" t="s">
        <v>75</v>
      </c>
      <c r="AY102" s="378" t="s">
        <v>118</v>
      </c>
    </row>
    <row r="103" spans="2:65" s="352" customFormat="1" ht="22.9" customHeight="1">
      <c r="B103" s="351"/>
      <c r="D103" s="353" t="s">
        <v>66</v>
      </c>
      <c r="E103" s="362" t="s">
        <v>130</v>
      </c>
      <c r="F103" s="362" t="s">
        <v>131</v>
      </c>
      <c r="J103" s="363">
        <f>BK103</f>
        <v>0</v>
      </c>
      <c r="L103" s="351"/>
      <c r="M103" s="356"/>
      <c r="N103" s="357"/>
      <c r="O103" s="357"/>
      <c r="P103" s="358">
        <f>SUM(P104:P121)</f>
        <v>34.248364000000002</v>
      </c>
      <c r="Q103" s="357"/>
      <c r="R103" s="358">
        <f>SUM(R104:R121)</f>
        <v>1.9888286000000002</v>
      </c>
      <c r="S103" s="357"/>
      <c r="T103" s="359">
        <f>SUM(T104:T121)</f>
        <v>0</v>
      </c>
      <c r="AR103" s="353" t="s">
        <v>75</v>
      </c>
      <c r="AT103" s="360" t="s">
        <v>66</v>
      </c>
      <c r="AU103" s="360" t="s">
        <v>75</v>
      </c>
      <c r="AY103" s="353" t="s">
        <v>118</v>
      </c>
      <c r="BK103" s="361">
        <f>SUM(BK104:BK121)</f>
        <v>0</v>
      </c>
    </row>
    <row r="104" spans="2:65" s="297" customFormat="1" ht="16.5" customHeight="1">
      <c r="B104" s="298"/>
      <c r="C104" s="364" t="s">
        <v>77</v>
      </c>
      <c r="D104" s="364" t="s">
        <v>121</v>
      </c>
      <c r="E104" s="365" t="s">
        <v>132</v>
      </c>
      <c r="F104" s="366" t="s">
        <v>133</v>
      </c>
      <c r="G104" s="367" t="s">
        <v>124</v>
      </c>
      <c r="H104" s="368">
        <v>0.3</v>
      </c>
      <c r="I104" s="237"/>
      <c r="J104" s="369">
        <f>ROUND(I104*H104,2)</f>
        <v>0</v>
      </c>
      <c r="K104" s="366" t="s">
        <v>125</v>
      </c>
      <c r="L104" s="298"/>
      <c r="M104" s="370" t="s">
        <v>3</v>
      </c>
      <c r="N104" s="371" t="s">
        <v>38</v>
      </c>
      <c r="O104" s="372">
        <v>1.6910000000000001</v>
      </c>
      <c r="P104" s="372">
        <f>O104*H104</f>
        <v>0.50729999999999997</v>
      </c>
      <c r="Q104" s="372">
        <v>4.1529999999999997E-2</v>
      </c>
      <c r="R104" s="372">
        <f>Q104*H104</f>
        <v>1.2459E-2</v>
      </c>
      <c r="S104" s="372">
        <v>0</v>
      </c>
      <c r="T104" s="373">
        <f>S104*H104</f>
        <v>0</v>
      </c>
      <c r="AR104" s="288" t="s">
        <v>126</v>
      </c>
      <c r="AT104" s="288" t="s">
        <v>121</v>
      </c>
      <c r="AU104" s="288" t="s">
        <v>77</v>
      </c>
      <c r="AY104" s="288" t="s">
        <v>118</v>
      </c>
      <c r="BE104" s="374">
        <f>IF(N104="základní",J104,0)</f>
        <v>0</v>
      </c>
      <c r="BF104" s="374">
        <f>IF(N104="snížená",J104,0)</f>
        <v>0</v>
      </c>
      <c r="BG104" s="374">
        <f>IF(N104="zákl. přenesená",J104,0)</f>
        <v>0</v>
      </c>
      <c r="BH104" s="374">
        <f>IF(N104="sníž. přenesená",J104,0)</f>
        <v>0</v>
      </c>
      <c r="BI104" s="374">
        <f>IF(N104="nulová",J104,0)</f>
        <v>0</v>
      </c>
      <c r="BJ104" s="288" t="s">
        <v>75</v>
      </c>
      <c r="BK104" s="374">
        <f>ROUND(I104*H104,2)</f>
        <v>0</v>
      </c>
      <c r="BL104" s="288" t="s">
        <v>126</v>
      </c>
      <c r="BM104" s="288" t="s">
        <v>134</v>
      </c>
    </row>
    <row r="105" spans="2:65" s="376" customFormat="1">
      <c r="B105" s="375"/>
      <c r="D105" s="377" t="s">
        <v>128</v>
      </c>
      <c r="E105" s="378" t="s">
        <v>3</v>
      </c>
      <c r="F105" s="379" t="s">
        <v>135</v>
      </c>
      <c r="H105" s="380">
        <v>0.3</v>
      </c>
      <c r="L105" s="375"/>
      <c r="M105" s="381"/>
      <c r="N105" s="382"/>
      <c r="O105" s="382"/>
      <c r="P105" s="382"/>
      <c r="Q105" s="382"/>
      <c r="R105" s="382"/>
      <c r="S105" s="382"/>
      <c r="T105" s="383"/>
      <c r="AT105" s="378" t="s">
        <v>128</v>
      </c>
      <c r="AU105" s="378" t="s">
        <v>77</v>
      </c>
      <c r="AV105" s="376" t="s">
        <v>77</v>
      </c>
      <c r="AW105" s="376" t="s">
        <v>28</v>
      </c>
      <c r="AX105" s="376" t="s">
        <v>75</v>
      </c>
      <c r="AY105" s="378" t="s">
        <v>118</v>
      </c>
    </row>
    <row r="106" spans="2:65" s="297" customFormat="1" ht="16.5" customHeight="1">
      <c r="B106" s="298"/>
      <c r="C106" s="364" t="s">
        <v>119</v>
      </c>
      <c r="D106" s="364" t="s">
        <v>121</v>
      </c>
      <c r="E106" s="365" t="s">
        <v>136</v>
      </c>
      <c r="F106" s="366" t="s">
        <v>137</v>
      </c>
      <c r="G106" s="367" t="s">
        <v>124</v>
      </c>
      <c r="H106" s="368">
        <v>0.72</v>
      </c>
      <c r="I106" s="237"/>
      <c r="J106" s="369">
        <f>ROUND(I106*H106,2)</f>
        <v>0</v>
      </c>
      <c r="K106" s="366" t="s">
        <v>125</v>
      </c>
      <c r="L106" s="298"/>
      <c r="M106" s="370" t="s">
        <v>3</v>
      </c>
      <c r="N106" s="371" t="s">
        <v>38</v>
      </c>
      <c r="O106" s="372">
        <v>1.355</v>
      </c>
      <c r="P106" s="372">
        <f>O106*H106</f>
        <v>0.97559999999999991</v>
      </c>
      <c r="Q106" s="372">
        <v>3.3579999999999999E-2</v>
      </c>
      <c r="R106" s="372">
        <f>Q106*H106</f>
        <v>2.4177599999999997E-2</v>
      </c>
      <c r="S106" s="372">
        <v>0</v>
      </c>
      <c r="T106" s="373">
        <f>S106*H106</f>
        <v>0</v>
      </c>
      <c r="AR106" s="288" t="s">
        <v>126</v>
      </c>
      <c r="AT106" s="288" t="s">
        <v>121</v>
      </c>
      <c r="AU106" s="288" t="s">
        <v>77</v>
      </c>
      <c r="AY106" s="288" t="s">
        <v>118</v>
      </c>
      <c r="BE106" s="374">
        <f>IF(N106="základní",J106,0)</f>
        <v>0</v>
      </c>
      <c r="BF106" s="374">
        <f>IF(N106="snížená",J106,0)</f>
        <v>0</v>
      </c>
      <c r="BG106" s="374">
        <f>IF(N106="zákl. přenesená",J106,0)</f>
        <v>0</v>
      </c>
      <c r="BH106" s="374">
        <f>IF(N106="sníž. přenesená",J106,0)</f>
        <v>0</v>
      </c>
      <c r="BI106" s="374">
        <f>IF(N106="nulová",J106,0)</f>
        <v>0</v>
      </c>
      <c r="BJ106" s="288" t="s">
        <v>75</v>
      </c>
      <c r="BK106" s="374">
        <f>ROUND(I106*H106,2)</f>
        <v>0</v>
      </c>
      <c r="BL106" s="288" t="s">
        <v>126</v>
      </c>
      <c r="BM106" s="288" t="s">
        <v>138</v>
      </c>
    </row>
    <row r="107" spans="2:65" s="297" customFormat="1" ht="39">
      <c r="B107" s="298"/>
      <c r="D107" s="377" t="s">
        <v>139</v>
      </c>
      <c r="F107" s="384" t="s">
        <v>140</v>
      </c>
      <c r="L107" s="298"/>
      <c r="M107" s="385"/>
      <c r="N107" s="386"/>
      <c r="O107" s="386"/>
      <c r="P107" s="386"/>
      <c r="Q107" s="386"/>
      <c r="R107" s="386"/>
      <c r="S107" s="386"/>
      <c r="T107" s="387"/>
      <c r="AT107" s="288" t="s">
        <v>139</v>
      </c>
      <c r="AU107" s="288" t="s">
        <v>77</v>
      </c>
    </row>
    <row r="108" spans="2:65" s="389" customFormat="1">
      <c r="B108" s="388"/>
      <c r="D108" s="377" t="s">
        <v>128</v>
      </c>
      <c r="E108" s="390" t="s">
        <v>3</v>
      </c>
      <c r="F108" s="391" t="s">
        <v>141</v>
      </c>
      <c r="H108" s="390" t="s">
        <v>3</v>
      </c>
      <c r="L108" s="388"/>
      <c r="M108" s="392"/>
      <c r="N108" s="393"/>
      <c r="O108" s="393"/>
      <c r="P108" s="393"/>
      <c r="Q108" s="393"/>
      <c r="R108" s="393"/>
      <c r="S108" s="393"/>
      <c r="T108" s="394"/>
      <c r="AT108" s="390" t="s">
        <v>128</v>
      </c>
      <c r="AU108" s="390" t="s">
        <v>77</v>
      </c>
      <c r="AV108" s="389" t="s">
        <v>75</v>
      </c>
      <c r="AW108" s="389" t="s">
        <v>28</v>
      </c>
      <c r="AX108" s="389" t="s">
        <v>67</v>
      </c>
      <c r="AY108" s="390" t="s">
        <v>118</v>
      </c>
    </row>
    <row r="109" spans="2:65" s="376" customFormat="1">
      <c r="B109" s="375"/>
      <c r="D109" s="377" t="s">
        <v>128</v>
      </c>
      <c r="E109" s="378" t="s">
        <v>3</v>
      </c>
      <c r="F109" s="379" t="s">
        <v>142</v>
      </c>
      <c r="H109" s="380">
        <v>0.72</v>
      </c>
      <c r="L109" s="375"/>
      <c r="M109" s="381"/>
      <c r="N109" s="382"/>
      <c r="O109" s="382"/>
      <c r="P109" s="382"/>
      <c r="Q109" s="382"/>
      <c r="R109" s="382"/>
      <c r="S109" s="382"/>
      <c r="T109" s="383"/>
      <c r="AT109" s="378" t="s">
        <v>128</v>
      </c>
      <c r="AU109" s="378" t="s">
        <v>77</v>
      </c>
      <c r="AV109" s="376" t="s">
        <v>77</v>
      </c>
      <c r="AW109" s="376" t="s">
        <v>28</v>
      </c>
      <c r="AX109" s="376" t="s">
        <v>67</v>
      </c>
      <c r="AY109" s="378" t="s">
        <v>118</v>
      </c>
    </row>
    <row r="110" spans="2:65" s="396" customFormat="1">
      <c r="B110" s="395"/>
      <c r="D110" s="377" t="s">
        <v>128</v>
      </c>
      <c r="E110" s="397" t="s">
        <v>3</v>
      </c>
      <c r="F110" s="398" t="s">
        <v>143</v>
      </c>
      <c r="H110" s="399">
        <v>0.72</v>
      </c>
      <c r="L110" s="395"/>
      <c r="M110" s="400"/>
      <c r="N110" s="401"/>
      <c r="O110" s="401"/>
      <c r="P110" s="401"/>
      <c r="Q110" s="401"/>
      <c r="R110" s="401"/>
      <c r="S110" s="401"/>
      <c r="T110" s="402"/>
      <c r="AT110" s="397" t="s">
        <v>128</v>
      </c>
      <c r="AU110" s="397" t="s">
        <v>77</v>
      </c>
      <c r="AV110" s="396" t="s">
        <v>126</v>
      </c>
      <c r="AW110" s="396" t="s">
        <v>28</v>
      </c>
      <c r="AX110" s="396" t="s">
        <v>75</v>
      </c>
      <c r="AY110" s="397" t="s">
        <v>118</v>
      </c>
    </row>
    <row r="111" spans="2:65" s="297" customFormat="1" ht="27" customHeight="1">
      <c r="B111" s="298"/>
      <c r="C111" s="364" t="s">
        <v>126</v>
      </c>
      <c r="D111" s="364" t="s">
        <v>121</v>
      </c>
      <c r="E111" s="365" t="s">
        <v>144</v>
      </c>
      <c r="F111" s="366" t="s">
        <v>145</v>
      </c>
      <c r="G111" s="367" t="s">
        <v>124</v>
      </c>
      <c r="H111" s="368">
        <v>53.856000000000002</v>
      </c>
      <c r="I111" s="237"/>
      <c r="J111" s="369">
        <f>ROUND(I111*H111,2)</f>
        <v>0</v>
      </c>
      <c r="K111" s="366" t="s">
        <v>125</v>
      </c>
      <c r="L111" s="298"/>
      <c r="M111" s="370" t="s">
        <v>3</v>
      </c>
      <c r="N111" s="371" t="s">
        <v>38</v>
      </c>
      <c r="O111" s="372">
        <v>0.34399999999999997</v>
      </c>
      <c r="P111" s="372">
        <f>O111*H111</f>
        <v>18.526464000000001</v>
      </c>
      <c r="Q111" s="372">
        <v>1.7000000000000001E-2</v>
      </c>
      <c r="R111" s="372">
        <f>Q111*H111</f>
        <v>0.91555200000000014</v>
      </c>
      <c r="S111" s="372">
        <v>0</v>
      </c>
      <c r="T111" s="373">
        <f>S111*H111</f>
        <v>0</v>
      </c>
      <c r="AR111" s="288" t="s">
        <v>126</v>
      </c>
      <c r="AT111" s="288" t="s">
        <v>121</v>
      </c>
      <c r="AU111" s="288" t="s">
        <v>77</v>
      </c>
      <c r="AY111" s="288" t="s">
        <v>118</v>
      </c>
      <c r="BE111" s="374">
        <f>IF(N111="základní",J111,0)</f>
        <v>0</v>
      </c>
      <c r="BF111" s="374">
        <f>IF(N111="snížená",J111,0)</f>
        <v>0</v>
      </c>
      <c r="BG111" s="374">
        <f>IF(N111="zákl. přenesená",J111,0)</f>
        <v>0</v>
      </c>
      <c r="BH111" s="374">
        <f>IF(N111="sníž. přenesená",J111,0)</f>
        <v>0</v>
      </c>
      <c r="BI111" s="374">
        <f>IF(N111="nulová",J111,0)</f>
        <v>0</v>
      </c>
      <c r="BJ111" s="288" t="s">
        <v>75</v>
      </c>
      <c r="BK111" s="374">
        <f>ROUND(I111*H111,2)</f>
        <v>0</v>
      </c>
      <c r="BL111" s="288" t="s">
        <v>126</v>
      </c>
      <c r="BM111" s="288" t="s">
        <v>146</v>
      </c>
    </row>
    <row r="112" spans="2:65" s="297" customFormat="1" ht="39">
      <c r="B112" s="298"/>
      <c r="D112" s="377" t="s">
        <v>139</v>
      </c>
      <c r="F112" s="384" t="s">
        <v>147</v>
      </c>
      <c r="L112" s="298"/>
      <c r="M112" s="385"/>
      <c r="N112" s="386"/>
      <c r="O112" s="386"/>
      <c r="P112" s="386"/>
      <c r="Q112" s="386"/>
      <c r="R112" s="386"/>
      <c r="S112" s="386"/>
      <c r="T112" s="387"/>
      <c r="AT112" s="288" t="s">
        <v>139</v>
      </c>
      <c r="AU112" s="288" t="s">
        <v>77</v>
      </c>
    </row>
    <row r="113" spans="2:65" s="389" customFormat="1">
      <c r="B113" s="388"/>
      <c r="D113" s="377" t="s">
        <v>128</v>
      </c>
      <c r="E113" s="390" t="s">
        <v>3</v>
      </c>
      <c r="F113" s="391" t="s">
        <v>141</v>
      </c>
      <c r="H113" s="390" t="s">
        <v>3</v>
      </c>
      <c r="L113" s="388"/>
      <c r="M113" s="392"/>
      <c r="N113" s="393"/>
      <c r="O113" s="393"/>
      <c r="P113" s="393"/>
      <c r="Q113" s="393"/>
      <c r="R113" s="393"/>
      <c r="S113" s="393"/>
      <c r="T113" s="394"/>
      <c r="AT113" s="390" t="s">
        <v>128</v>
      </c>
      <c r="AU113" s="390" t="s">
        <v>77</v>
      </c>
      <c r="AV113" s="389" t="s">
        <v>75</v>
      </c>
      <c r="AW113" s="389" t="s">
        <v>28</v>
      </c>
      <c r="AX113" s="389" t="s">
        <v>67</v>
      </c>
      <c r="AY113" s="390" t="s">
        <v>118</v>
      </c>
    </row>
    <row r="114" spans="2:65" s="376" customFormat="1">
      <c r="B114" s="375"/>
      <c r="D114" s="377" t="s">
        <v>128</v>
      </c>
      <c r="E114" s="378" t="s">
        <v>3</v>
      </c>
      <c r="F114" s="379" t="s">
        <v>148</v>
      </c>
      <c r="H114" s="380">
        <v>53.856000000000002</v>
      </c>
      <c r="L114" s="375"/>
      <c r="M114" s="381"/>
      <c r="N114" s="382"/>
      <c r="O114" s="382"/>
      <c r="P114" s="382"/>
      <c r="Q114" s="382"/>
      <c r="R114" s="382"/>
      <c r="S114" s="382"/>
      <c r="T114" s="383"/>
      <c r="AT114" s="378" t="s">
        <v>128</v>
      </c>
      <c r="AU114" s="378" t="s">
        <v>77</v>
      </c>
      <c r="AV114" s="376" t="s">
        <v>77</v>
      </c>
      <c r="AW114" s="376" t="s">
        <v>28</v>
      </c>
      <c r="AX114" s="376" t="s">
        <v>67</v>
      </c>
      <c r="AY114" s="378" t="s">
        <v>118</v>
      </c>
    </row>
    <row r="115" spans="2:65" s="396" customFormat="1">
      <c r="B115" s="395"/>
      <c r="D115" s="377" t="s">
        <v>128</v>
      </c>
      <c r="E115" s="397" t="s">
        <v>3</v>
      </c>
      <c r="F115" s="398" t="s">
        <v>143</v>
      </c>
      <c r="H115" s="399">
        <v>53.856000000000002</v>
      </c>
      <c r="L115" s="395"/>
      <c r="M115" s="400"/>
      <c r="N115" s="401"/>
      <c r="O115" s="401"/>
      <c r="P115" s="401"/>
      <c r="Q115" s="401"/>
      <c r="R115" s="401"/>
      <c r="S115" s="401"/>
      <c r="T115" s="402"/>
      <c r="AT115" s="397" t="s">
        <v>128</v>
      </c>
      <c r="AU115" s="397" t="s">
        <v>77</v>
      </c>
      <c r="AV115" s="396" t="s">
        <v>126</v>
      </c>
      <c r="AW115" s="396" t="s">
        <v>28</v>
      </c>
      <c r="AX115" s="396" t="s">
        <v>75</v>
      </c>
      <c r="AY115" s="397" t="s">
        <v>118</v>
      </c>
    </row>
    <row r="116" spans="2:65" s="297" customFormat="1" ht="22.5" customHeight="1">
      <c r="B116" s="298"/>
      <c r="C116" s="364" t="s">
        <v>149</v>
      </c>
      <c r="D116" s="364" t="s">
        <v>121</v>
      </c>
      <c r="E116" s="365" t="s">
        <v>150</v>
      </c>
      <c r="F116" s="366" t="s">
        <v>151</v>
      </c>
      <c r="G116" s="367" t="s">
        <v>152</v>
      </c>
      <c r="H116" s="368">
        <v>1</v>
      </c>
      <c r="I116" s="237"/>
      <c r="J116" s="369">
        <f>ROUND(I116*H116,2)</f>
        <v>0</v>
      </c>
      <c r="K116" s="366" t="s">
        <v>125</v>
      </c>
      <c r="L116" s="298"/>
      <c r="M116" s="370" t="s">
        <v>3</v>
      </c>
      <c r="N116" s="371" t="s">
        <v>38</v>
      </c>
      <c r="O116" s="372">
        <v>6.4749999999999996</v>
      </c>
      <c r="P116" s="372">
        <f>O116*H116</f>
        <v>6.4749999999999996</v>
      </c>
      <c r="Q116" s="372">
        <v>0.44169999999999998</v>
      </c>
      <c r="R116" s="372">
        <f>Q116*H116</f>
        <v>0.44169999999999998</v>
      </c>
      <c r="S116" s="372">
        <v>0</v>
      </c>
      <c r="T116" s="373">
        <f>S116*H116</f>
        <v>0</v>
      </c>
      <c r="AR116" s="288" t="s">
        <v>126</v>
      </c>
      <c r="AT116" s="288" t="s">
        <v>121</v>
      </c>
      <c r="AU116" s="288" t="s">
        <v>77</v>
      </c>
      <c r="AY116" s="288" t="s">
        <v>118</v>
      </c>
      <c r="BE116" s="374">
        <f>IF(N116="základní",J116,0)</f>
        <v>0</v>
      </c>
      <c r="BF116" s="374">
        <f>IF(N116="snížená",J116,0)</f>
        <v>0</v>
      </c>
      <c r="BG116" s="374">
        <f>IF(N116="zákl. přenesená",J116,0)</f>
        <v>0</v>
      </c>
      <c r="BH116" s="374">
        <f>IF(N116="sníž. přenesená",J116,0)</f>
        <v>0</v>
      </c>
      <c r="BI116" s="374">
        <f>IF(N116="nulová",J116,0)</f>
        <v>0</v>
      </c>
      <c r="BJ116" s="288" t="s">
        <v>75</v>
      </c>
      <c r="BK116" s="374">
        <f>ROUND(I116*H116,2)</f>
        <v>0</v>
      </c>
      <c r="BL116" s="288" t="s">
        <v>126</v>
      </c>
      <c r="BM116" s="288" t="s">
        <v>154</v>
      </c>
    </row>
    <row r="117" spans="2:65" s="297" customFormat="1" ht="97.5">
      <c r="B117" s="298"/>
      <c r="D117" s="377" t="s">
        <v>139</v>
      </c>
      <c r="F117" s="384" t="s">
        <v>155</v>
      </c>
      <c r="L117" s="298"/>
      <c r="M117" s="385"/>
      <c r="N117" s="386"/>
      <c r="O117" s="386"/>
      <c r="P117" s="386"/>
      <c r="Q117" s="386"/>
      <c r="R117" s="386"/>
      <c r="S117" s="386"/>
      <c r="T117" s="387"/>
      <c r="AT117" s="288" t="s">
        <v>139</v>
      </c>
      <c r="AU117" s="288" t="s">
        <v>77</v>
      </c>
    </row>
    <row r="118" spans="2:65" s="297" customFormat="1" ht="16.5" customHeight="1">
      <c r="B118" s="298"/>
      <c r="C118" s="403" t="s">
        <v>130</v>
      </c>
      <c r="D118" s="403" t="s">
        <v>156</v>
      </c>
      <c r="E118" s="404" t="s">
        <v>157</v>
      </c>
      <c r="F118" s="405" t="s">
        <v>752</v>
      </c>
      <c r="G118" s="406" t="s">
        <v>152</v>
      </c>
      <c r="H118" s="407">
        <v>1</v>
      </c>
      <c r="I118" s="238"/>
      <c r="J118" s="408">
        <f>ROUND(I118*H118,2)</f>
        <v>0</v>
      </c>
      <c r="K118" s="405" t="s">
        <v>125</v>
      </c>
      <c r="L118" s="409"/>
      <c r="M118" s="410" t="s">
        <v>3</v>
      </c>
      <c r="N118" s="411" t="s">
        <v>38</v>
      </c>
      <c r="O118" s="372">
        <v>0</v>
      </c>
      <c r="P118" s="372">
        <f>O118*H118</f>
        <v>0</v>
      </c>
      <c r="Q118" s="372">
        <v>1.521E-2</v>
      </c>
      <c r="R118" s="372">
        <f>Q118*H118</f>
        <v>1.521E-2</v>
      </c>
      <c r="S118" s="372">
        <v>0</v>
      </c>
      <c r="T118" s="373">
        <f>S118*H118</f>
        <v>0</v>
      </c>
      <c r="AR118" s="288" t="s">
        <v>158</v>
      </c>
      <c r="AT118" s="288" t="s">
        <v>156</v>
      </c>
      <c r="AU118" s="288" t="s">
        <v>77</v>
      </c>
      <c r="AY118" s="288" t="s">
        <v>118</v>
      </c>
      <c r="BE118" s="374">
        <f>IF(N118="základní",J118,0)</f>
        <v>0</v>
      </c>
      <c r="BF118" s="374">
        <f>IF(N118="snížená",J118,0)</f>
        <v>0</v>
      </c>
      <c r="BG118" s="374">
        <f>IF(N118="zákl. přenesená",J118,0)</f>
        <v>0</v>
      </c>
      <c r="BH118" s="374">
        <f>IF(N118="sníž. přenesená",J118,0)</f>
        <v>0</v>
      </c>
      <c r="BI118" s="374">
        <f>IF(N118="nulová",J118,0)</f>
        <v>0</v>
      </c>
      <c r="BJ118" s="288" t="s">
        <v>75</v>
      </c>
      <c r="BK118" s="374">
        <f>ROUND(I118*H118,2)</f>
        <v>0</v>
      </c>
      <c r="BL118" s="288" t="s">
        <v>126</v>
      </c>
      <c r="BM118" s="288" t="s">
        <v>159</v>
      </c>
    </row>
    <row r="119" spans="2:65" s="297" customFormat="1" ht="24" customHeight="1">
      <c r="B119" s="298"/>
      <c r="C119" s="364" t="s">
        <v>160</v>
      </c>
      <c r="D119" s="364" t="s">
        <v>121</v>
      </c>
      <c r="E119" s="365" t="s">
        <v>161</v>
      </c>
      <c r="F119" s="366" t="s">
        <v>162</v>
      </c>
      <c r="G119" s="367" t="s">
        <v>152</v>
      </c>
      <c r="H119" s="368">
        <v>1</v>
      </c>
      <c r="I119" s="237"/>
      <c r="J119" s="369">
        <f>ROUND(I119*H119,2)</f>
        <v>0</v>
      </c>
      <c r="K119" s="366" t="s">
        <v>125</v>
      </c>
      <c r="L119" s="298"/>
      <c r="M119" s="370" t="s">
        <v>3</v>
      </c>
      <c r="N119" s="371" t="s">
        <v>38</v>
      </c>
      <c r="O119" s="372">
        <v>7.7640000000000002</v>
      </c>
      <c r="P119" s="372">
        <f>O119*H119</f>
        <v>7.7640000000000002</v>
      </c>
      <c r="Q119" s="372">
        <v>0.54769000000000001</v>
      </c>
      <c r="R119" s="372">
        <f>Q119*H119</f>
        <v>0.54769000000000001</v>
      </c>
      <c r="S119" s="372">
        <v>0</v>
      </c>
      <c r="T119" s="373">
        <f>S119*H119</f>
        <v>0</v>
      </c>
      <c r="AR119" s="288" t="s">
        <v>126</v>
      </c>
      <c r="AT119" s="288" t="s">
        <v>121</v>
      </c>
      <c r="AU119" s="288" t="s">
        <v>77</v>
      </c>
      <c r="AY119" s="288" t="s">
        <v>118</v>
      </c>
      <c r="BE119" s="374">
        <f>IF(N119="základní",J119,0)</f>
        <v>0</v>
      </c>
      <c r="BF119" s="374">
        <f>IF(N119="snížená",J119,0)</f>
        <v>0</v>
      </c>
      <c r="BG119" s="374">
        <f>IF(N119="zákl. přenesená",J119,0)</f>
        <v>0</v>
      </c>
      <c r="BH119" s="374">
        <f>IF(N119="sníž. přenesená",J119,0)</f>
        <v>0</v>
      </c>
      <c r="BI119" s="374">
        <f>IF(N119="nulová",J119,0)</f>
        <v>0</v>
      </c>
      <c r="BJ119" s="288" t="s">
        <v>75</v>
      </c>
      <c r="BK119" s="374">
        <f>ROUND(I119*H119,2)</f>
        <v>0</v>
      </c>
      <c r="BL119" s="288" t="s">
        <v>126</v>
      </c>
      <c r="BM119" s="288" t="s">
        <v>163</v>
      </c>
    </row>
    <row r="120" spans="2:65" s="297" customFormat="1" ht="87.75">
      <c r="B120" s="298"/>
      <c r="D120" s="377" t="s">
        <v>139</v>
      </c>
      <c r="F120" s="384" t="s">
        <v>164</v>
      </c>
      <c r="L120" s="298"/>
      <c r="M120" s="385"/>
      <c r="N120" s="386"/>
      <c r="O120" s="386"/>
      <c r="P120" s="386"/>
      <c r="Q120" s="386"/>
      <c r="R120" s="386"/>
      <c r="S120" s="386"/>
      <c r="T120" s="387"/>
      <c r="AT120" s="288" t="s">
        <v>139</v>
      </c>
      <c r="AU120" s="288" t="s">
        <v>77</v>
      </c>
    </row>
    <row r="121" spans="2:65" s="297" customFormat="1" ht="16.5" customHeight="1">
      <c r="B121" s="298"/>
      <c r="C121" s="403" t="s">
        <v>158</v>
      </c>
      <c r="D121" s="403" t="s">
        <v>156</v>
      </c>
      <c r="E121" s="404" t="s">
        <v>165</v>
      </c>
      <c r="F121" s="405" t="s">
        <v>751</v>
      </c>
      <c r="G121" s="406" t="s">
        <v>152</v>
      </c>
      <c r="H121" s="407">
        <v>1</v>
      </c>
      <c r="I121" s="238"/>
      <c r="J121" s="408">
        <f>ROUND(I121*H121,2)</f>
        <v>0</v>
      </c>
      <c r="K121" s="405" t="s">
        <v>125</v>
      </c>
      <c r="L121" s="409"/>
      <c r="M121" s="410" t="s">
        <v>3</v>
      </c>
      <c r="N121" s="411" t="s">
        <v>38</v>
      </c>
      <c r="O121" s="372">
        <v>0</v>
      </c>
      <c r="P121" s="372">
        <f>O121*H121</f>
        <v>0</v>
      </c>
      <c r="Q121" s="372">
        <v>3.2039999999999999E-2</v>
      </c>
      <c r="R121" s="372">
        <f>Q121*H121</f>
        <v>3.2039999999999999E-2</v>
      </c>
      <c r="S121" s="372">
        <v>0</v>
      </c>
      <c r="T121" s="373">
        <f>S121*H121</f>
        <v>0</v>
      </c>
      <c r="AR121" s="288" t="s">
        <v>158</v>
      </c>
      <c r="AT121" s="288" t="s">
        <v>156</v>
      </c>
      <c r="AU121" s="288" t="s">
        <v>77</v>
      </c>
      <c r="AY121" s="288" t="s">
        <v>118</v>
      </c>
      <c r="BE121" s="374">
        <f>IF(N121="základní",J121,0)</f>
        <v>0</v>
      </c>
      <c r="BF121" s="374">
        <f>IF(N121="snížená",J121,0)</f>
        <v>0</v>
      </c>
      <c r="BG121" s="374">
        <f>IF(N121="zákl. přenesená",J121,0)</f>
        <v>0</v>
      </c>
      <c r="BH121" s="374">
        <f>IF(N121="sníž. přenesená",J121,0)</f>
        <v>0</v>
      </c>
      <c r="BI121" s="374">
        <f>IF(N121="nulová",J121,0)</f>
        <v>0</v>
      </c>
      <c r="BJ121" s="288" t="s">
        <v>75</v>
      </c>
      <c r="BK121" s="374">
        <f>ROUND(I121*H121,2)</f>
        <v>0</v>
      </c>
      <c r="BL121" s="288" t="s">
        <v>126</v>
      </c>
      <c r="BM121" s="288" t="s">
        <v>166</v>
      </c>
    </row>
    <row r="122" spans="2:65" s="352" customFormat="1" ht="22.9" customHeight="1">
      <c r="B122" s="351"/>
      <c r="D122" s="353" t="s">
        <v>66</v>
      </c>
      <c r="E122" s="362" t="s">
        <v>167</v>
      </c>
      <c r="F122" s="362" t="s">
        <v>168</v>
      </c>
      <c r="J122" s="363">
        <f>BK122</f>
        <v>0</v>
      </c>
      <c r="L122" s="351"/>
      <c r="M122" s="356"/>
      <c r="N122" s="357"/>
      <c r="O122" s="357"/>
      <c r="P122" s="358">
        <f>SUM(P123:P133)</f>
        <v>51.8889</v>
      </c>
      <c r="Q122" s="357"/>
      <c r="R122" s="358">
        <f>SUM(R123:R133)</f>
        <v>8.5494000000000004E-3</v>
      </c>
      <c r="S122" s="357"/>
      <c r="T122" s="359">
        <f>SUM(T123:T133)</f>
        <v>1.4999999999999999E-2</v>
      </c>
      <c r="AR122" s="353" t="s">
        <v>75</v>
      </c>
      <c r="AT122" s="360" t="s">
        <v>66</v>
      </c>
      <c r="AU122" s="360" t="s">
        <v>75</v>
      </c>
      <c r="AY122" s="353" t="s">
        <v>118</v>
      </c>
      <c r="BK122" s="361">
        <f>SUM(BK123:BK133)</f>
        <v>0</v>
      </c>
    </row>
    <row r="123" spans="2:65" s="297" customFormat="1" ht="16.5" customHeight="1">
      <c r="B123" s="298"/>
      <c r="C123" s="364" t="s">
        <v>167</v>
      </c>
      <c r="D123" s="364" t="s">
        <v>121</v>
      </c>
      <c r="E123" s="365" t="s">
        <v>169</v>
      </c>
      <c r="F123" s="366" t="s">
        <v>170</v>
      </c>
      <c r="G123" s="367" t="s">
        <v>171</v>
      </c>
      <c r="H123" s="368">
        <v>2</v>
      </c>
      <c r="I123" s="237"/>
      <c r="J123" s="369">
        <f>ROUND(I123*H123,2)</f>
        <v>0</v>
      </c>
      <c r="K123" s="366" t="s">
        <v>125</v>
      </c>
      <c r="L123" s="298"/>
      <c r="M123" s="370" t="s">
        <v>3</v>
      </c>
      <c r="N123" s="371" t="s">
        <v>38</v>
      </c>
      <c r="O123" s="372">
        <v>0</v>
      </c>
      <c r="P123" s="372">
        <f>O123*H123</f>
        <v>0</v>
      </c>
      <c r="Q123" s="372">
        <v>0</v>
      </c>
      <c r="R123" s="372">
        <f>Q123*H123</f>
        <v>0</v>
      </c>
      <c r="S123" s="372">
        <v>0</v>
      </c>
      <c r="T123" s="373">
        <f>S123*H123</f>
        <v>0</v>
      </c>
      <c r="AR123" s="288" t="s">
        <v>126</v>
      </c>
      <c r="AT123" s="288" t="s">
        <v>121</v>
      </c>
      <c r="AU123" s="288" t="s">
        <v>77</v>
      </c>
      <c r="AY123" s="288" t="s">
        <v>118</v>
      </c>
      <c r="BE123" s="374">
        <f>IF(N123="základní",J123,0)</f>
        <v>0</v>
      </c>
      <c r="BF123" s="374">
        <f>IF(N123="snížená",J123,0)</f>
        <v>0</v>
      </c>
      <c r="BG123" s="374">
        <f>IF(N123="zákl. přenesená",J123,0)</f>
        <v>0</v>
      </c>
      <c r="BH123" s="374">
        <f>IF(N123="sníž. přenesená",J123,0)</f>
        <v>0</v>
      </c>
      <c r="BI123" s="374">
        <f>IF(N123="nulová",J123,0)</f>
        <v>0</v>
      </c>
      <c r="BJ123" s="288" t="s">
        <v>75</v>
      </c>
      <c r="BK123" s="374">
        <f>ROUND(I123*H123,2)</f>
        <v>0</v>
      </c>
      <c r="BL123" s="288" t="s">
        <v>126</v>
      </c>
      <c r="BM123" s="288" t="s">
        <v>172</v>
      </c>
    </row>
    <row r="124" spans="2:65" s="297" customFormat="1" ht="16.5" customHeight="1">
      <c r="B124" s="298"/>
      <c r="C124" s="364" t="s">
        <v>173</v>
      </c>
      <c r="D124" s="364" t="s">
        <v>121</v>
      </c>
      <c r="E124" s="365" t="s">
        <v>174</v>
      </c>
      <c r="F124" s="366" t="s">
        <v>175</v>
      </c>
      <c r="G124" s="367" t="s">
        <v>171</v>
      </c>
      <c r="H124" s="368">
        <v>1</v>
      </c>
      <c r="I124" s="237"/>
      <c r="J124" s="369">
        <f>ROUND(I124*H124,2)</f>
        <v>0</v>
      </c>
      <c r="K124" s="366" t="s">
        <v>125</v>
      </c>
      <c r="L124" s="298"/>
      <c r="M124" s="370" t="s">
        <v>3</v>
      </c>
      <c r="N124" s="371" t="s">
        <v>38</v>
      </c>
      <c r="O124" s="372">
        <v>0</v>
      </c>
      <c r="P124" s="372">
        <f>O124*H124</f>
        <v>0</v>
      </c>
      <c r="Q124" s="372">
        <v>0</v>
      </c>
      <c r="R124" s="372">
        <f>Q124*H124</f>
        <v>0</v>
      </c>
      <c r="S124" s="372">
        <v>0</v>
      </c>
      <c r="T124" s="373">
        <f>S124*H124</f>
        <v>0</v>
      </c>
      <c r="AR124" s="288" t="s">
        <v>126</v>
      </c>
      <c r="AT124" s="288" t="s">
        <v>121</v>
      </c>
      <c r="AU124" s="288" t="s">
        <v>77</v>
      </c>
      <c r="AY124" s="288" t="s">
        <v>118</v>
      </c>
      <c r="BE124" s="374">
        <f>IF(N124="základní",J124,0)</f>
        <v>0</v>
      </c>
      <c r="BF124" s="374">
        <f>IF(N124="snížená",J124,0)</f>
        <v>0</v>
      </c>
      <c r="BG124" s="374">
        <f>IF(N124="zákl. přenesená",J124,0)</f>
        <v>0</v>
      </c>
      <c r="BH124" s="374">
        <f>IF(N124="sníž. přenesená",J124,0)</f>
        <v>0</v>
      </c>
      <c r="BI124" s="374">
        <f>IF(N124="nulová",J124,0)</f>
        <v>0</v>
      </c>
      <c r="BJ124" s="288" t="s">
        <v>75</v>
      </c>
      <c r="BK124" s="374">
        <f>ROUND(I124*H124,2)</f>
        <v>0</v>
      </c>
      <c r="BL124" s="288" t="s">
        <v>126</v>
      </c>
      <c r="BM124" s="288" t="s">
        <v>176</v>
      </c>
    </row>
    <row r="125" spans="2:65" s="297" customFormat="1" ht="24" customHeight="1">
      <c r="B125" s="298"/>
      <c r="C125" s="364" t="s">
        <v>177</v>
      </c>
      <c r="D125" s="364" t="s">
        <v>121</v>
      </c>
      <c r="E125" s="365" t="s">
        <v>178</v>
      </c>
      <c r="F125" s="366" t="s">
        <v>179</v>
      </c>
      <c r="G125" s="367" t="s">
        <v>124</v>
      </c>
      <c r="H125" s="368">
        <v>16.38</v>
      </c>
      <c r="I125" s="237"/>
      <c r="J125" s="369">
        <f>ROUND(I125*H125,2)</f>
        <v>0</v>
      </c>
      <c r="K125" s="366" t="s">
        <v>125</v>
      </c>
      <c r="L125" s="298"/>
      <c r="M125" s="370" t="s">
        <v>3</v>
      </c>
      <c r="N125" s="371" t="s">
        <v>38</v>
      </c>
      <c r="O125" s="372">
        <v>0.105</v>
      </c>
      <c r="P125" s="372">
        <f>O125*H125</f>
        <v>1.7198999999999998</v>
      </c>
      <c r="Q125" s="372">
        <v>1.2999999999999999E-4</v>
      </c>
      <c r="R125" s="372">
        <f>Q125*H125</f>
        <v>2.1293999999999996E-3</v>
      </c>
      <c r="S125" s="372">
        <v>0</v>
      </c>
      <c r="T125" s="373">
        <f>S125*H125</f>
        <v>0</v>
      </c>
      <c r="AR125" s="288" t="s">
        <v>126</v>
      </c>
      <c r="AT125" s="288" t="s">
        <v>121</v>
      </c>
      <c r="AU125" s="288" t="s">
        <v>77</v>
      </c>
      <c r="AY125" s="288" t="s">
        <v>118</v>
      </c>
      <c r="BE125" s="374">
        <f>IF(N125="základní",J125,0)</f>
        <v>0</v>
      </c>
      <c r="BF125" s="374">
        <f>IF(N125="snížená",J125,0)</f>
        <v>0</v>
      </c>
      <c r="BG125" s="374">
        <f>IF(N125="zákl. přenesená",J125,0)</f>
        <v>0</v>
      </c>
      <c r="BH125" s="374">
        <f>IF(N125="sníž. přenesená",J125,0)</f>
        <v>0</v>
      </c>
      <c r="BI125" s="374">
        <f>IF(N125="nulová",J125,0)</f>
        <v>0</v>
      </c>
      <c r="BJ125" s="288" t="s">
        <v>75</v>
      </c>
      <c r="BK125" s="374">
        <f>ROUND(I125*H125,2)</f>
        <v>0</v>
      </c>
      <c r="BL125" s="288" t="s">
        <v>126</v>
      </c>
      <c r="BM125" s="288" t="s">
        <v>180</v>
      </c>
    </row>
    <row r="126" spans="2:65" s="389" customFormat="1">
      <c r="B126" s="388"/>
      <c r="D126" s="377" t="s">
        <v>128</v>
      </c>
      <c r="E126" s="390" t="s">
        <v>3</v>
      </c>
      <c r="F126" s="391" t="s">
        <v>181</v>
      </c>
      <c r="H126" s="390" t="s">
        <v>3</v>
      </c>
      <c r="L126" s="388"/>
      <c r="M126" s="392"/>
      <c r="N126" s="393"/>
      <c r="O126" s="393"/>
      <c r="P126" s="393"/>
      <c r="Q126" s="393"/>
      <c r="R126" s="393"/>
      <c r="S126" s="393"/>
      <c r="T126" s="394"/>
      <c r="AT126" s="390" t="s">
        <v>128</v>
      </c>
      <c r="AU126" s="390" t="s">
        <v>77</v>
      </c>
      <c r="AV126" s="389" t="s">
        <v>75</v>
      </c>
      <c r="AW126" s="389" t="s">
        <v>28</v>
      </c>
      <c r="AX126" s="389" t="s">
        <v>67</v>
      </c>
      <c r="AY126" s="390" t="s">
        <v>118</v>
      </c>
    </row>
    <row r="127" spans="2:65" s="376" customFormat="1">
      <c r="B127" s="375"/>
      <c r="D127" s="377" t="s">
        <v>128</v>
      </c>
      <c r="E127" s="378" t="s">
        <v>3</v>
      </c>
      <c r="F127" s="379" t="s">
        <v>759</v>
      </c>
      <c r="H127" s="380">
        <v>16.38</v>
      </c>
      <c r="L127" s="375"/>
      <c r="M127" s="381"/>
      <c r="N127" s="382"/>
      <c r="O127" s="382"/>
      <c r="P127" s="382"/>
      <c r="Q127" s="382"/>
      <c r="R127" s="382"/>
      <c r="S127" s="382"/>
      <c r="T127" s="383"/>
      <c r="AT127" s="378" t="s">
        <v>128</v>
      </c>
      <c r="AU127" s="378" t="s">
        <v>77</v>
      </c>
      <c r="AV127" s="376" t="s">
        <v>77</v>
      </c>
      <c r="AW127" s="376" t="s">
        <v>28</v>
      </c>
      <c r="AX127" s="376" t="s">
        <v>67</v>
      </c>
      <c r="AY127" s="378" t="s">
        <v>118</v>
      </c>
    </row>
    <row r="128" spans="2:65" s="396" customFormat="1">
      <c r="B128" s="395"/>
      <c r="D128" s="377" t="s">
        <v>128</v>
      </c>
      <c r="E128" s="397" t="s">
        <v>3</v>
      </c>
      <c r="F128" s="398" t="s">
        <v>143</v>
      </c>
      <c r="H128" s="399">
        <v>16.38</v>
      </c>
      <c r="L128" s="395"/>
      <c r="M128" s="400"/>
      <c r="N128" s="401"/>
      <c r="O128" s="401"/>
      <c r="P128" s="401"/>
      <c r="Q128" s="401"/>
      <c r="R128" s="401"/>
      <c r="S128" s="401"/>
      <c r="T128" s="402"/>
      <c r="AT128" s="397" t="s">
        <v>128</v>
      </c>
      <c r="AU128" s="397" t="s">
        <v>77</v>
      </c>
      <c r="AV128" s="396" t="s">
        <v>126</v>
      </c>
      <c r="AW128" s="396" t="s">
        <v>28</v>
      </c>
      <c r="AX128" s="396" t="s">
        <v>75</v>
      </c>
      <c r="AY128" s="397" t="s">
        <v>118</v>
      </c>
    </row>
    <row r="129" spans="2:65" s="297" customFormat="1" ht="48" customHeight="1">
      <c r="B129" s="298"/>
      <c r="C129" s="364" t="s">
        <v>182</v>
      </c>
      <c r="D129" s="364" t="s">
        <v>121</v>
      </c>
      <c r="E129" s="365" t="s">
        <v>183</v>
      </c>
      <c r="F129" s="366" t="s">
        <v>184</v>
      </c>
      <c r="G129" s="367" t="s">
        <v>124</v>
      </c>
      <c r="H129" s="368">
        <v>160.5</v>
      </c>
      <c r="I129" s="237"/>
      <c r="J129" s="369">
        <f>ROUND(I129*H129,2)</f>
        <v>0</v>
      </c>
      <c r="K129" s="366" t="s">
        <v>125</v>
      </c>
      <c r="L129" s="298"/>
      <c r="M129" s="370" t="s">
        <v>3</v>
      </c>
      <c r="N129" s="371" t="s">
        <v>38</v>
      </c>
      <c r="O129" s="372">
        <v>0.308</v>
      </c>
      <c r="P129" s="372">
        <f>O129*H129</f>
        <v>49.433999999999997</v>
      </c>
      <c r="Q129" s="372">
        <v>4.0000000000000003E-5</v>
      </c>
      <c r="R129" s="372">
        <f>Q129*H129</f>
        <v>6.4200000000000004E-3</v>
      </c>
      <c r="S129" s="372">
        <v>0</v>
      </c>
      <c r="T129" s="373">
        <f>S129*H129</f>
        <v>0</v>
      </c>
      <c r="AR129" s="288" t="s">
        <v>126</v>
      </c>
      <c r="AT129" s="288" t="s">
        <v>121</v>
      </c>
      <c r="AU129" s="288" t="s">
        <v>77</v>
      </c>
      <c r="AY129" s="288" t="s">
        <v>118</v>
      </c>
      <c r="BE129" s="374">
        <f>IF(N129="základní",J129,0)</f>
        <v>0</v>
      </c>
      <c r="BF129" s="374">
        <f>IF(N129="snížená",J129,0)</f>
        <v>0</v>
      </c>
      <c r="BG129" s="374">
        <f>IF(N129="zákl. přenesená",J129,0)</f>
        <v>0</v>
      </c>
      <c r="BH129" s="374">
        <f>IF(N129="sníž. přenesená",J129,0)</f>
        <v>0</v>
      </c>
      <c r="BI129" s="374">
        <f>IF(N129="nulová",J129,0)</f>
        <v>0</v>
      </c>
      <c r="BJ129" s="288" t="s">
        <v>75</v>
      </c>
      <c r="BK129" s="374">
        <f>ROUND(I129*H129,2)</f>
        <v>0</v>
      </c>
      <c r="BL129" s="288" t="s">
        <v>126</v>
      </c>
      <c r="BM129" s="288" t="s">
        <v>185</v>
      </c>
    </row>
    <row r="130" spans="2:65" s="297" customFormat="1" ht="78">
      <c r="B130" s="298"/>
      <c r="D130" s="377" t="s">
        <v>139</v>
      </c>
      <c r="F130" s="384" t="s">
        <v>186</v>
      </c>
      <c r="L130" s="298"/>
      <c r="M130" s="385"/>
      <c r="N130" s="386"/>
      <c r="O130" s="386"/>
      <c r="P130" s="386"/>
      <c r="Q130" s="386"/>
      <c r="R130" s="386"/>
      <c r="S130" s="386"/>
      <c r="T130" s="387"/>
      <c r="AT130" s="288" t="s">
        <v>139</v>
      </c>
      <c r="AU130" s="288" t="s">
        <v>77</v>
      </c>
    </row>
    <row r="131" spans="2:65" s="376" customFormat="1">
      <c r="B131" s="375"/>
      <c r="D131" s="377" t="s">
        <v>128</v>
      </c>
      <c r="E131" s="378" t="s">
        <v>3</v>
      </c>
      <c r="F131" s="379" t="s">
        <v>187</v>
      </c>
      <c r="H131" s="380">
        <v>160.5</v>
      </c>
      <c r="L131" s="375"/>
      <c r="M131" s="381"/>
      <c r="N131" s="382"/>
      <c r="O131" s="382"/>
      <c r="P131" s="382"/>
      <c r="Q131" s="382"/>
      <c r="R131" s="382"/>
      <c r="S131" s="382"/>
      <c r="T131" s="383"/>
      <c r="AT131" s="378" t="s">
        <v>128</v>
      </c>
      <c r="AU131" s="378" t="s">
        <v>77</v>
      </c>
      <c r="AV131" s="376" t="s">
        <v>77</v>
      </c>
      <c r="AW131" s="376" t="s">
        <v>28</v>
      </c>
      <c r="AX131" s="376" t="s">
        <v>67</v>
      </c>
      <c r="AY131" s="378" t="s">
        <v>118</v>
      </c>
    </row>
    <row r="132" spans="2:65" s="396" customFormat="1">
      <c r="B132" s="395"/>
      <c r="D132" s="377" t="s">
        <v>128</v>
      </c>
      <c r="E132" s="397" t="s">
        <v>3</v>
      </c>
      <c r="F132" s="398" t="s">
        <v>143</v>
      </c>
      <c r="H132" s="399">
        <v>160.5</v>
      </c>
      <c r="L132" s="395"/>
      <c r="M132" s="400"/>
      <c r="N132" s="401"/>
      <c r="O132" s="401"/>
      <c r="P132" s="401"/>
      <c r="Q132" s="401"/>
      <c r="R132" s="401"/>
      <c r="S132" s="401"/>
      <c r="T132" s="402"/>
      <c r="AT132" s="397" t="s">
        <v>128</v>
      </c>
      <c r="AU132" s="397" t="s">
        <v>77</v>
      </c>
      <c r="AV132" s="396" t="s">
        <v>126</v>
      </c>
      <c r="AW132" s="396" t="s">
        <v>28</v>
      </c>
      <c r="AX132" s="396" t="s">
        <v>75</v>
      </c>
      <c r="AY132" s="397" t="s">
        <v>118</v>
      </c>
    </row>
    <row r="133" spans="2:65" s="297" customFormat="1" ht="18" customHeight="1">
      <c r="B133" s="298"/>
      <c r="C133" s="364" t="s">
        <v>188</v>
      </c>
      <c r="D133" s="364" t="s">
        <v>121</v>
      </c>
      <c r="E133" s="365" t="s">
        <v>189</v>
      </c>
      <c r="F133" s="366" t="s">
        <v>190</v>
      </c>
      <c r="G133" s="367" t="s">
        <v>191</v>
      </c>
      <c r="H133" s="368">
        <v>3</v>
      </c>
      <c r="I133" s="237"/>
      <c r="J133" s="369">
        <f>ROUND(I133*H133,2)</f>
        <v>0</v>
      </c>
      <c r="K133" s="366" t="s">
        <v>125</v>
      </c>
      <c r="L133" s="298"/>
      <c r="M133" s="370" t="s">
        <v>3</v>
      </c>
      <c r="N133" s="371" t="s">
        <v>38</v>
      </c>
      <c r="O133" s="372">
        <v>0.245</v>
      </c>
      <c r="P133" s="372">
        <f>O133*H133</f>
        <v>0.73499999999999999</v>
      </c>
      <c r="Q133" s="372">
        <v>0</v>
      </c>
      <c r="R133" s="372">
        <f>Q133*H133</f>
        <v>0</v>
      </c>
      <c r="S133" s="372">
        <v>5.0000000000000001E-3</v>
      </c>
      <c r="T133" s="373">
        <f>S133*H133</f>
        <v>1.4999999999999999E-2</v>
      </c>
      <c r="AR133" s="288" t="s">
        <v>126</v>
      </c>
      <c r="AT133" s="288" t="s">
        <v>121</v>
      </c>
      <c r="AU133" s="288" t="s">
        <v>77</v>
      </c>
      <c r="AY133" s="288" t="s">
        <v>118</v>
      </c>
      <c r="BE133" s="374">
        <f>IF(N133="základní",J133,0)</f>
        <v>0</v>
      </c>
      <c r="BF133" s="374">
        <f>IF(N133="snížená",J133,0)</f>
        <v>0</v>
      </c>
      <c r="BG133" s="374">
        <f>IF(N133="zákl. přenesená",J133,0)</f>
        <v>0</v>
      </c>
      <c r="BH133" s="374">
        <f>IF(N133="sníž. přenesená",J133,0)</f>
        <v>0</v>
      </c>
      <c r="BI133" s="374">
        <f>IF(N133="nulová",J133,0)</f>
        <v>0</v>
      </c>
      <c r="BJ133" s="288" t="s">
        <v>75</v>
      </c>
      <c r="BK133" s="374">
        <f>ROUND(I133*H133,2)</f>
        <v>0</v>
      </c>
      <c r="BL133" s="288" t="s">
        <v>126</v>
      </c>
      <c r="BM133" s="288" t="s">
        <v>192</v>
      </c>
    </row>
    <row r="134" spans="2:65" s="352" customFormat="1" ht="22.9" customHeight="1">
      <c r="B134" s="351"/>
      <c r="D134" s="353" t="s">
        <v>66</v>
      </c>
      <c r="E134" s="362" t="s">
        <v>193</v>
      </c>
      <c r="F134" s="362" t="s">
        <v>194</v>
      </c>
      <c r="J134" s="363">
        <f>BK134</f>
        <v>0</v>
      </c>
      <c r="L134" s="351"/>
      <c r="M134" s="356"/>
      <c r="N134" s="357"/>
      <c r="O134" s="357"/>
      <c r="P134" s="358">
        <f>SUM(P135:P147)</f>
        <v>7.27088</v>
      </c>
      <c r="Q134" s="357"/>
      <c r="R134" s="358">
        <f>SUM(R135:R147)</f>
        <v>1.078E-3</v>
      </c>
      <c r="S134" s="357"/>
      <c r="T134" s="359">
        <f>SUM(T135:T147)</f>
        <v>0.69296000000000002</v>
      </c>
      <c r="AR134" s="353" t="s">
        <v>75</v>
      </c>
      <c r="AT134" s="360" t="s">
        <v>66</v>
      </c>
      <c r="AU134" s="360" t="s">
        <v>75</v>
      </c>
      <c r="AY134" s="353" t="s">
        <v>118</v>
      </c>
      <c r="BK134" s="361">
        <f>SUM(BK135:BK147)</f>
        <v>0</v>
      </c>
    </row>
    <row r="135" spans="2:65" s="297" customFormat="1" ht="27.75" customHeight="1">
      <c r="B135" s="298"/>
      <c r="C135" s="364">
        <v>14</v>
      </c>
      <c r="D135" s="364" t="s">
        <v>121</v>
      </c>
      <c r="E135" s="365" t="s">
        <v>196</v>
      </c>
      <c r="F135" s="366" t="s">
        <v>197</v>
      </c>
      <c r="G135" s="367" t="s">
        <v>124</v>
      </c>
      <c r="H135" s="368">
        <v>1.6</v>
      </c>
      <c r="I135" s="237"/>
      <c r="J135" s="369">
        <f>ROUND(I135*H135,2)</f>
        <v>0</v>
      </c>
      <c r="K135" s="366" t="s">
        <v>125</v>
      </c>
      <c r="L135" s="298"/>
      <c r="M135" s="370" t="s">
        <v>3</v>
      </c>
      <c r="N135" s="371" t="s">
        <v>38</v>
      </c>
      <c r="O135" s="372">
        <v>0.93899999999999995</v>
      </c>
      <c r="P135" s="372">
        <f>O135*H135</f>
        <v>1.5024</v>
      </c>
      <c r="Q135" s="372">
        <v>0</v>
      </c>
      <c r="R135" s="372">
        <f>Q135*H135</f>
        <v>0</v>
      </c>
      <c r="S135" s="372">
        <v>7.5999999999999998E-2</v>
      </c>
      <c r="T135" s="373">
        <f>S135*H135</f>
        <v>0.1216</v>
      </c>
      <c r="AR135" s="288" t="s">
        <v>126</v>
      </c>
      <c r="AT135" s="288" t="s">
        <v>121</v>
      </c>
      <c r="AU135" s="288" t="s">
        <v>77</v>
      </c>
      <c r="AY135" s="288" t="s">
        <v>118</v>
      </c>
      <c r="BE135" s="374">
        <f>IF(N135="základní",J135,0)</f>
        <v>0</v>
      </c>
      <c r="BF135" s="374">
        <f>IF(N135="snížená",J135,0)</f>
        <v>0</v>
      </c>
      <c r="BG135" s="374">
        <f>IF(N135="zákl. přenesená",J135,0)</f>
        <v>0</v>
      </c>
      <c r="BH135" s="374">
        <f>IF(N135="sníž. přenesená",J135,0)</f>
        <v>0</v>
      </c>
      <c r="BI135" s="374">
        <f>IF(N135="nulová",J135,0)</f>
        <v>0</v>
      </c>
      <c r="BJ135" s="288" t="s">
        <v>75</v>
      </c>
      <c r="BK135" s="374">
        <f>ROUND(I135*H135,2)</f>
        <v>0</v>
      </c>
      <c r="BL135" s="288" t="s">
        <v>126</v>
      </c>
      <c r="BM135" s="288" t="s">
        <v>198</v>
      </c>
    </row>
    <row r="136" spans="2:65" s="297" customFormat="1" ht="39">
      <c r="B136" s="298"/>
      <c r="D136" s="377" t="s">
        <v>139</v>
      </c>
      <c r="F136" s="384" t="s">
        <v>199</v>
      </c>
      <c r="L136" s="298"/>
      <c r="M136" s="385"/>
      <c r="N136" s="386"/>
      <c r="O136" s="386"/>
      <c r="P136" s="386"/>
      <c r="Q136" s="386"/>
      <c r="R136" s="386"/>
      <c r="S136" s="386"/>
      <c r="T136" s="387"/>
      <c r="AT136" s="288" t="s">
        <v>139</v>
      </c>
      <c r="AU136" s="288" t="s">
        <v>77</v>
      </c>
    </row>
    <row r="137" spans="2:65" s="376" customFormat="1">
      <c r="B137" s="375"/>
      <c r="D137" s="377" t="s">
        <v>128</v>
      </c>
      <c r="E137" s="378" t="s">
        <v>3</v>
      </c>
      <c r="F137" s="379" t="s">
        <v>200</v>
      </c>
      <c r="H137" s="380">
        <v>1.6</v>
      </c>
      <c r="L137" s="375"/>
      <c r="M137" s="381"/>
      <c r="N137" s="382"/>
      <c r="O137" s="382"/>
      <c r="P137" s="382"/>
      <c r="Q137" s="382"/>
      <c r="R137" s="382"/>
      <c r="S137" s="382"/>
      <c r="T137" s="383"/>
      <c r="AT137" s="378" t="s">
        <v>128</v>
      </c>
      <c r="AU137" s="378" t="s">
        <v>77</v>
      </c>
      <c r="AV137" s="376" t="s">
        <v>77</v>
      </c>
      <c r="AW137" s="376" t="s">
        <v>28</v>
      </c>
      <c r="AX137" s="376" t="s">
        <v>75</v>
      </c>
      <c r="AY137" s="378" t="s">
        <v>118</v>
      </c>
    </row>
    <row r="138" spans="2:65" s="297" customFormat="1" ht="26.25" customHeight="1">
      <c r="B138" s="298"/>
      <c r="C138" s="364">
        <v>15</v>
      </c>
      <c r="D138" s="364" t="s">
        <v>121</v>
      </c>
      <c r="E138" s="365" t="s">
        <v>202</v>
      </c>
      <c r="F138" s="366" t="s">
        <v>203</v>
      </c>
      <c r="G138" s="367" t="s">
        <v>191</v>
      </c>
      <c r="H138" s="368">
        <v>0.3</v>
      </c>
      <c r="I138" s="237"/>
      <c r="J138" s="369">
        <f>ROUND(I138*H138,2)</f>
        <v>0</v>
      </c>
      <c r="K138" s="366" t="s">
        <v>125</v>
      </c>
      <c r="L138" s="298"/>
      <c r="M138" s="370" t="s">
        <v>3</v>
      </c>
      <c r="N138" s="371" t="s">
        <v>38</v>
      </c>
      <c r="O138" s="372">
        <v>0.6</v>
      </c>
      <c r="P138" s="372">
        <f>O138*H138</f>
        <v>0.18</v>
      </c>
      <c r="Q138" s="372">
        <v>7.3999999999999999E-4</v>
      </c>
      <c r="R138" s="372">
        <f>Q138*H138</f>
        <v>2.2199999999999998E-4</v>
      </c>
      <c r="S138" s="372">
        <v>8.0000000000000002E-3</v>
      </c>
      <c r="T138" s="373">
        <f>S138*H138</f>
        <v>2.3999999999999998E-3</v>
      </c>
      <c r="AR138" s="288" t="s">
        <v>126</v>
      </c>
      <c r="AT138" s="288" t="s">
        <v>121</v>
      </c>
      <c r="AU138" s="288" t="s">
        <v>77</v>
      </c>
      <c r="AY138" s="288" t="s">
        <v>118</v>
      </c>
      <c r="BE138" s="374">
        <f>IF(N138="základní",J138,0)</f>
        <v>0</v>
      </c>
      <c r="BF138" s="374">
        <f>IF(N138="snížená",J138,0)</f>
        <v>0</v>
      </c>
      <c r="BG138" s="374">
        <f>IF(N138="zákl. přenesená",J138,0)</f>
        <v>0</v>
      </c>
      <c r="BH138" s="374">
        <f>IF(N138="sníž. přenesená",J138,0)</f>
        <v>0</v>
      </c>
      <c r="BI138" s="374">
        <f>IF(N138="nulová",J138,0)</f>
        <v>0</v>
      </c>
      <c r="BJ138" s="288" t="s">
        <v>75</v>
      </c>
      <c r="BK138" s="374">
        <f>ROUND(I138*H138,2)</f>
        <v>0</v>
      </c>
      <c r="BL138" s="288" t="s">
        <v>126</v>
      </c>
      <c r="BM138" s="288" t="s">
        <v>204</v>
      </c>
    </row>
    <row r="139" spans="2:65" s="297" customFormat="1" ht="48.75">
      <c r="B139" s="298"/>
      <c r="D139" s="377" t="s">
        <v>139</v>
      </c>
      <c r="F139" s="384" t="s">
        <v>205</v>
      </c>
      <c r="L139" s="298"/>
      <c r="M139" s="385"/>
      <c r="N139" s="386"/>
      <c r="O139" s="386"/>
      <c r="P139" s="386"/>
      <c r="Q139" s="386"/>
      <c r="R139" s="386"/>
      <c r="S139" s="386"/>
      <c r="T139" s="387"/>
      <c r="AT139" s="288" t="s">
        <v>139</v>
      </c>
      <c r="AU139" s="288" t="s">
        <v>77</v>
      </c>
    </row>
    <row r="140" spans="2:65" s="376" customFormat="1">
      <c r="B140" s="375"/>
      <c r="D140" s="377" t="s">
        <v>128</v>
      </c>
      <c r="E140" s="378" t="s">
        <v>3</v>
      </c>
      <c r="F140" s="379" t="s">
        <v>206</v>
      </c>
      <c r="H140" s="380">
        <v>0.3</v>
      </c>
      <c r="L140" s="375"/>
      <c r="M140" s="381"/>
      <c r="N140" s="382"/>
      <c r="O140" s="382"/>
      <c r="P140" s="382"/>
      <c r="Q140" s="382"/>
      <c r="R140" s="382"/>
      <c r="S140" s="382"/>
      <c r="T140" s="383"/>
      <c r="AT140" s="378" t="s">
        <v>128</v>
      </c>
      <c r="AU140" s="378" t="s">
        <v>77</v>
      </c>
      <c r="AV140" s="376" t="s">
        <v>77</v>
      </c>
      <c r="AW140" s="376" t="s">
        <v>28</v>
      </c>
      <c r="AX140" s="376" t="s">
        <v>67</v>
      </c>
      <c r="AY140" s="378" t="s">
        <v>118</v>
      </c>
    </row>
    <row r="141" spans="2:65" s="396" customFormat="1">
      <c r="B141" s="395"/>
      <c r="D141" s="377" t="s">
        <v>128</v>
      </c>
      <c r="E141" s="397" t="s">
        <v>3</v>
      </c>
      <c r="F141" s="398" t="s">
        <v>143</v>
      </c>
      <c r="H141" s="399">
        <v>0.3</v>
      </c>
      <c r="L141" s="395"/>
      <c r="M141" s="400"/>
      <c r="N141" s="401"/>
      <c r="O141" s="401"/>
      <c r="P141" s="401"/>
      <c r="Q141" s="401"/>
      <c r="R141" s="401"/>
      <c r="S141" s="401"/>
      <c r="T141" s="402"/>
      <c r="AT141" s="397" t="s">
        <v>128</v>
      </c>
      <c r="AU141" s="397" t="s">
        <v>77</v>
      </c>
      <c r="AV141" s="396" t="s">
        <v>126</v>
      </c>
      <c r="AW141" s="396" t="s">
        <v>28</v>
      </c>
      <c r="AX141" s="396" t="s">
        <v>75</v>
      </c>
      <c r="AY141" s="397" t="s">
        <v>118</v>
      </c>
    </row>
    <row r="142" spans="2:65" s="297" customFormat="1" ht="29.25" customHeight="1">
      <c r="B142" s="298"/>
      <c r="C142" s="364">
        <v>16</v>
      </c>
      <c r="D142" s="364" t="s">
        <v>121</v>
      </c>
      <c r="E142" s="365" t="s">
        <v>207</v>
      </c>
      <c r="F142" s="366" t="s">
        <v>208</v>
      </c>
      <c r="G142" s="367" t="s">
        <v>191</v>
      </c>
      <c r="H142" s="368">
        <v>0.8</v>
      </c>
      <c r="I142" s="237"/>
      <c r="J142" s="369">
        <f>ROUND(I142*H142,2)</f>
        <v>0</v>
      </c>
      <c r="K142" s="366" t="s">
        <v>125</v>
      </c>
      <c r="L142" s="298"/>
      <c r="M142" s="370" t="s">
        <v>3</v>
      </c>
      <c r="N142" s="371" t="s">
        <v>38</v>
      </c>
      <c r="O142" s="372">
        <v>1.6</v>
      </c>
      <c r="P142" s="372">
        <f>O142*H142</f>
        <v>1.2800000000000002</v>
      </c>
      <c r="Q142" s="372">
        <v>1.07E-3</v>
      </c>
      <c r="R142" s="372">
        <f>Q142*H142</f>
        <v>8.5599999999999999E-4</v>
      </c>
      <c r="S142" s="372">
        <v>3.7999999999999999E-2</v>
      </c>
      <c r="T142" s="373">
        <f>S142*H142</f>
        <v>3.04E-2</v>
      </c>
      <c r="AR142" s="288" t="s">
        <v>126</v>
      </c>
      <c r="AT142" s="288" t="s">
        <v>121</v>
      </c>
      <c r="AU142" s="288" t="s">
        <v>77</v>
      </c>
      <c r="AY142" s="288" t="s">
        <v>118</v>
      </c>
      <c r="BE142" s="374">
        <f>IF(N142="základní",J142,0)</f>
        <v>0</v>
      </c>
      <c r="BF142" s="374">
        <f>IF(N142="snížená",J142,0)</f>
        <v>0</v>
      </c>
      <c r="BG142" s="374">
        <f>IF(N142="zákl. přenesená",J142,0)</f>
        <v>0</v>
      </c>
      <c r="BH142" s="374">
        <f>IF(N142="sníž. přenesená",J142,0)</f>
        <v>0</v>
      </c>
      <c r="BI142" s="374">
        <f>IF(N142="nulová",J142,0)</f>
        <v>0</v>
      </c>
      <c r="BJ142" s="288" t="s">
        <v>75</v>
      </c>
      <c r="BK142" s="374">
        <f>ROUND(I142*H142,2)</f>
        <v>0</v>
      </c>
      <c r="BL142" s="288" t="s">
        <v>126</v>
      </c>
      <c r="BM142" s="288" t="s">
        <v>209</v>
      </c>
    </row>
    <row r="143" spans="2:65" s="297" customFormat="1" ht="48.75">
      <c r="B143" s="298"/>
      <c r="D143" s="377" t="s">
        <v>139</v>
      </c>
      <c r="F143" s="384" t="s">
        <v>205</v>
      </c>
      <c r="L143" s="298"/>
      <c r="M143" s="385"/>
      <c r="N143" s="386"/>
      <c r="O143" s="386"/>
      <c r="P143" s="386"/>
      <c r="Q143" s="386"/>
      <c r="R143" s="386"/>
      <c r="S143" s="386"/>
      <c r="T143" s="387"/>
      <c r="AT143" s="288" t="s">
        <v>139</v>
      </c>
      <c r="AU143" s="288" t="s">
        <v>77</v>
      </c>
    </row>
    <row r="144" spans="2:65" s="376" customFormat="1">
      <c r="B144" s="375"/>
      <c r="D144" s="377" t="s">
        <v>128</v>
      </c>
      <c r="E144" s="378" t="s">
        <v>3</v>
      </c>
      <c r="F144" s="379" t="s">
        <v>210</v>
      </c>
      <c r="H144" s="380">
        <v>0.8</v>
      </c>
      <c r="L144" s="375"/>
      <c r="M144" s="381"/>
      <c r="N144" s="382"/>
      <c r="O144" s="382"/>
      <c r="P144" s="382"/>
      <c r="Q144" s="382"/>
      <c r="R144" s="382"/>
      <c r="S144" s="382"/>
      <c r="T144" s="383"/>
      <c r="AT144" s="378" t="s">
        <v>128</v>
      </c>
      <c r="AU144" s="378" t="s">
        <v>77</v>
      </c>
      <c r="AV144" s="376" t="s">
        <v>77</v>
      </c>
      <c r="AW144" s="376" t="s">
        <v>28</v>
      </c>
      <c r="AX144" s="376" t="s">
        <v>75</v>
      </c>
      <c r="AY144" s="378" t="s">
        <v>118</v>
      </c>
    </row>
    <row r="145" spans="2:65" s="297" customFormat="1" ht="29.25" customHeight="1">
      <c r="B145" s="298"/>
      <c r="C145" s="364">
        <v>17</v>
      </c>
      <c r="D145" s="364" t="s">
        <v>121</v>
      </c>
      <c r="E145" s="365" t="s">
        <v>211</v>
      </c>
      <c r="F145" s="366" t="s">
        <v>212</v>
      </c>
      <c r="G145" s="367" t="s">
        <v>124</v>
      </c>
      <c r="H145" s="368">
        <v>53.856000000000002</v>
      </c>
      <c r="I145" s="237"/>
      <c r="J145" s="369">
        <f>ROUND(I145*H145,2)</f>
        <v>0</v>
      </c>
      <c r="K145" s="366" t="s">
        <v>125</v>
      </c>
      <c r="L145" s="298"/>
      <c r="M145" s="370" t="s">
        <v>3</v>
      </c>
      <c r="N145" s="371" t="s">
        <v>38</v>
      </c>
      <c r="O145" s="372">
        <v>0.08</v>
      </c>
      <c r="P145" s="372">
        <f>O145*H145</f>
        <v>4.3084800000000003</v>
      </c>
      <c r="Q145" s="372">
        <v>0</v>
      </c>
      <c r="R145" s="372">
        <f>Q145*H145</f>
        <v>0</v>
      </c>
      <c r="S145" s="372">
        <v>0.01</v>
      </c>
      <c r="T145" s="373">
        <f>S145*H145</f>
        <v>0.53856000000000004</v>
      </c>
      <c r="AR145" s="288" t="s">
        <v>126</v>
      </c>
      <c r="AT145" s="288" t="s">
        <v>121</v>
      </c>
      <c r="AU145" s="288" t="s">
        <v>77</v>
      </c>
      <c r="AY145" s="288" t="s">
        <v>118</v>
      </c>
      <c r="BE145" s="374">
        <f>IF(N145="základní",J145,0)</f>
        <v>0</v>
      </c>
      <c r="BF145" s="374">
        <f>IF(N145="snížená",J145,0)</f>
        <v>0</v>
      </c>
      <c r="BG145" s="374">
        <f>IF(N145="zákl. přenesená",J145,0)</f>
        <v>0</v>
      </c>
      <c r="BH145" s="374">
        <f>IF(N145="sníž. přenesená",J145,0)</f>
        <v>0</v>
      </c>
      <c r="BI145" s="374">
        <f>IF(N145="nulová",J145,0)</f>
        <v>0</v>
      </c>
      <c r="BJ145" s="288" t="s">
        <v>75</v>
      </c>
      <c r="BK145" s="374">
        <f>ROUND(I145*H145,2)</f>
        <v>0</v>
      </c>
      <c r="BL145" s="288" t="s">
        <v>126</v>
      </c>
      <c r="BM145" s="288" t="s">
        <v>213</v>
      </c>
    </row>
    <row r="146" spans="2:65" s="297" customFormat="1" ht="29.25">
      <c r="B146" s="298"/>
      <c r="D146" s="377" t="s">
        <v>139</v>
      </c>
      <c r="F146" s="384" t="s">
        <v>214</v>
      </c>
      <c r="L146" s="298"/>
      <c r="M146" s="385"/>
      <c r="N146" s="386"/>
      <c r="O146" s="386"/>
      <c r="P146" s="386"/>
      <c r="Q146" s="386"/>
      <c r="R146" s="386"/>
      <c r="S146" s="386"/>
      <c r="T146" s="387"/>
      <c r="AT146" s="288" t="s">
        <v>139</v>
      </c>
      <c r="AU146" s="288" t="s">
        <v>77</v>
      </c>
    </row>
    <row r="147" spans="2:65" s="376" customFormat="1">
      <c r="B147" s="375"/>
      <c r="D147" s="377" t="s">
        <v>128</v>
      </c>
      <c r="E147" s="378" t="s">
        <v>3</v>
      </c>
      <c r="F147" s="379" t="s">
        <v>215</v>
      </c>
      <c r="H147" s="380">
        <v>53.856000000000002</v>
      </c>
      <c r="L147" s="375"/>
      <c r="M147" s="381"/>
      <c r="N147" s="382"/>
      <c r="O147" s="382"/>
      <c r="P147" s="382"/>
      <c r="Q147" s="382"/>
      <c r="R147" s="382"/>
      <c r="S147" s="382"/>
      <c r="T147" s="383"/>
      <c r="AT147" s="378" t="s">
        <v>128</v>
      </c>
      <c r="AU147" s="378" t="s">
        <v>77</v>
      </c>
      <c r="AV147" s="376" t="s">
        <v>77</v>
      </c>
      <c r="AW147" s="376" t="s">
        <v>28</v>
      </c>
      <c r="AX147" s="376" t="s">
        <v>75</v>
      </c>
      <c r="AY147" s="378" t="s">
        <v>118</v>
      </c>
    </row>
    <row r="148" spans="2:65" s="352" customFormat="1" ht="22.9" customHeight="1">
      <c r="B148" s="351"/>
      <c r="D148" s="353" t="s">
        <v>66</v>
      </c>
      <c r="E148" s="362" t="s">
        <v>216</v>
      </c>
      <c r="F148" s="362" t="s">
        <v>217</v>
      </c>
      <c r="J148" s="363">
        <f>BK148</f>
        <v>0</v>
      </c>
      <c r="L148" s="351"/>
      <c r="M148" s="356"/>
      <c r="N148" s="357"/>
      <c r="O148" s="357"/>
      <c r="P148" s="358">
        <f>SUM(P149:P157)</f>
        <v>3.2282580000000003</v>
      </c>
      <c r="Q148" s="357"/>
      <c r="R148" s="358">
        <f>SUM(R149:R157)</f>
        <v>0</v>
      </c>
      <c r="S148" s="357"/>
      <c r="T148" s="359">
        <f>SUM(T149:T157)</f>
        <v>0</v>
      </c>
      <c r="AR148" s="353" t="s">
        <v>75</v>
      </c>
      <c r="AT148" s="360" t="s">
        <v>66</v>
      </c>
      <c r="AU148" s="360" t="s">
        <v>75</v>
      </c>
      <c r="AY148" s="353" t="s">
        <v>118</v>
      </c>
      <c r="BK148" s="361">
        <f>SUM(BK149:BK157)</f>
        <v>0</v>
      </c>
    </row>
    <row r="149" spans="2:65" s="297" customFormat="1" ht="26.25" customHeight="1">
      <c r="B149" s="298"/>
      <c r="C149" s="364">
        <v>18</v>
      </c>
      <c r="D149" s="364" t="s">
        <v>121</v>
      </c>
      <c r="E149" s="365" t="s">
        <v>218</v>
      </c>
      <c r="F149" s="366" t="s">
        <v>219</v>
      </c>
      <c r="G149" s="367" t="s">
        <v>220</v>
      </c>
      <c r="H149" s="368">
        <v>0.90200000000000002</v>
      </c>
      <c r="I149" s="237"/>
      <c r="J149" s="369">
        <f>ROUND(I149*H149,2)</f>
        <v>0</v>
      </c>
      <c r="K149" s="366" t="s">
        <v>125</v>
      </c>
      <c r="L149" s="298"/>
      <c r="M149" s="370" t="s">
        <v>3</v>
      </c>
      <c r="N149" s="371" t="s">
        <v>38</v>
      </c>
      <c r="O149" s="372">
        <v>3.31</v>
      </c>
      <c r="P149" s="372">
        <f>O149*H149</f>
        <v>2.9856199999999999</v>
      </c>
      <c r="Q149" s="372">
        <v>0</v>
      </c>
      <c r="R149" s="372">
        <f>Q149*H149</f>
        <v>0</v>
      </c>
      <c r="S149" s="372">
        <v>0</v>
      </c>
      <c r="T149" s="373">
        <f>S149*H149</f>
        <v>0</v>
      </c>
      <c r="AR149" s="288" t="s">
        <v>126</v>
      </c>
      <c r="AT149" s="288" t="s">
        <v>121</v>
      </c>
      <c r="AU149" s="288" t="s">
        <v>77</v>
      </c>
      <c r="AY149" s="288" t="s">
        <v>118</v>
      </c>
      <c r="BE149" s="374">
        <f>IF(N149="základní",J149,0)</f>
        <v>0</v>
      </c>
      <c r="BF149" s="374">
        <f>IF(N149="snížená",J149,0)</f>
        <v>0</v>
      </c>
      <c r="BG149" s="374">
        <f>IF(N149="zákl. přenesená",J149,0)</f>
        <v>0</v>
      </c>
      <c r="BH149" s="374">
        <f>IF(N149="sníž. přenesená",J149,0)</f>
        <v>0</v>
      </c>
      <c r="BI149" s="374">
        <f>IF(N149="nulová",J149,0)</f>
        <v>0</v>
      </c>
      <c r="BJ149" s="288" t="s">
        <v>75</v>
      </c>
      <c r="BK149" s="374">
        <f>ROUND(I149*H149,2)</f>
        <v>0</v>
      </c>
      <c r="BL149" s="288" t="s">
        <v>126</v>
      </c>
      <c r="BM149" s="288" t="s">
        <v>221</v>
      </c>
    </row>
    <row r="150" spans="2:65" s="297" customFormat="1" ht="107.25">
      <c r="B150" s="298"/>
      <c r="D150" s="377" t="s">
        <v>139</v>
      </c>
      <c r="F150" s="384" t="s">
        <v>222</v>
      </c>
      <c r="L150" s="298"/>
      <c r="M150" s="385"/>
      <c r="N150" s="386"/>
      <c r="O150" s="386"/>
      <c r="P150" s="386"/>
      <c r="Q150" s="386"/>
      <c r="R150" s="386"/>
      <c r="S150" s="386"/>
      <c r="T150" s="387"/>
      <c r="AT150" s="288" t="s">
        <v>139</v>
      </c>
      <c r="AU150" s="288" t="s">
        <v>77</v>
      </c>
    </row>
    <row r="151" spans="2:65" s="297" customFormat="1" ht="16.5" customHeight="1">
      <c r="B151" s="298"/>
      <c r="C151" s="364">
        <v>19</v>
      </c>
      <c r="D151" s="364" t="s">
        <v>121</v>
      </c>
      <c r="E151" s="365" t="s">
        <v>223</v>
      </c>
      <c r="F151" s="366" t="s">
        <v>224</v>
      </c>
      <c r="G151" s="367" t="s">
        <v>220</v>
      </c>
      <c r="H151" s="368">
        <v>0.90200000000000002</v>
      </c>
      <c r="I151" s="237"/>
      <c r="J151" s="369">
        <f>ROUND(I151*H151,2)</f>
        <v>0</v>
      </c>
      <c r="K151" s="366" t="s">
        <v>125</v>
      </c>
      <c r="L151" s="298"/>
      <c r="M151" s="370" t="s">
        <v>3</v>
      </c>
      <c r="N151" s="371" t="s">
        <v>38</v>
      </c>
      <c r="O151" s="372">
        <v>0.125</v>
      </c>
      <c r="P151" s="372">
        <f>O151*H151</f>
        <v>0.11275</v>
      </c>
      <c r="Q151" s="372">
        <v>0</v>
      </c>
      <c r="R151" s="372">
        <f>Q151*H151</f>
        <v>0</v>
      </c>
      <c r="S151" s="372">
        <v>0</v>
      </c>
      <c r="T151" s="373">
        <f>S151*H151</f>
        <v>0</v>
      </c>
      <c r="AR151" s="288" t="s">
        <v>126</v>
      </c>
      <c r="AT151" s="288" t="s">
        <v>121</v>
      </c>
      <c r="AU151" s="288" t="s">
        <v>77</v>
      </c>
      <c r="AY151" s="288" t="s">
        <v>118</v>
      </c>
      <c r="BE151" s="374">
        <f>IF(N151="základní",J151,0)</f>
        <v>0</v>
      </c>
      <c r="BF151" s="374">
        <f>IF(N151="snížená",J151,0)</f>
        <v>0</v>
      </c>
      <c r="BG151" s="374">
        <f>IF(N151="zákl. přenesená",J151,0)</f>
        <v>0</v>
      </c>
      <c r="BH151" s="374">
        <f>IF(N151="sníž. přenesená",J151,0)</f>
        <v>0</v>
      </c>
      <c r="BI151" s="374">
        <f>IF(N151="nulová",J151,0)</f>
        <v>0</v>
      </c>
      <c r="BJ151" s="288" t="s">
        <v>75</v>
      </c>
      <c r="BK151" s="374">
        <f>ROUND(I151*H151,2)</f>
        <v>0</v>
      </c>
      <c r="BL151" s="288" t="s">
        <v>126</v>
      </c>
      <c r="BM151" s="288" t="s">
        <v>225</v>
      </c>
    </row>
    <row r="152" spans="2:65" s="297" customFormat="1" ht="78">
      <c r="B152" s="298"/>
      <c r="D152" s="377" t="s">
        <v>139</v>
      </c>
      <c r="F152" s="384" t="s">
        <v>226</v>
      </c>
      <c r="L152" s="298"/>
      <c r="M152" s="385"/>
      <c r="N152" s="386"/>
      <c r="O152" s="386"/>
      <c r="P152" s="386"/>
      <c r="Q152" s="386"/>
      <c r="R152" s="386"/>
      <c r="S152" s="386"/>
      <c r="T152" s="387"/>
      <c r="AT152" s="288" t="s">
        <v>139</v>
      </c>
      <c r="AU152" s="288" t="s">
        <v>77</v>
      </c>
    </row>
    <row r="153" spans="2:65" s="297" customFormat="1" ht="29.25" customHeight="1">
      <c r="B153" s="298"/>
      <c r="C153" s="364">
        <v>20</v>
      </c>
      <c r="D153" s="364" t="s">
        <v>121</v>
      </c>
      <c r="E153" s="365" t="s">
        <v>227</v>
      </c>
      <c r="F153" s="366" t="s">
        <v>228</v>
      </c>
      <c r="G153" s="367" t="s">
        <v>220</v>
      </c>
      <c r="H153" s="368">
        <v>21.648</v>
      </c>
      <c r="I153" s="237"/>
      <c r="J153" s="369">
        <f>ROUND(I153*H153,2)</f>
        <v>0</v>
      </c>
      <c r="K153" s="366" t="s">
        <v>125</v>
      </c>
      <c r="L153" s="298"/>
      <c r="M153" s="370" t="s">
        <v>3</v>
      </c>
      <c r="N153" s="371" t="s">
        <v>38</v>
      </c>
      <c r="O153" s="372">
        <v>6.0000000000000001E-3</v>
      </c>
      <c r="P153" s="372">
        <f>O153*H153</f>
        <v>0.129888</v>
      </c>
      <c r="Q153" s="372">
        <v>0</v>
      </c>
      <c r="R153" s="372">
        <f>Q153*H153</f>
        <v>0</v>
      </c>
      <c r="S153" s="372">
        <v>0</v>
      </c>
      <c r="T153" s="373">
        <f>S153*H153</f>
        <v>0</v>
      </c>
      <c r="AR153" s="288" t="s">
        <v>126</v>
      </c>
      <c r="AT153" s="288" t="s">
        <v>121</v>
      </c>
      <c r="AU153" s="288" t="s">
        <v>77</v>
      </c>
      <c r="AY153" s="288" t="s">
        <v>118</v>
      </c>
      <c r="BE153" s="374">
        <f>IF(N153="základní",J153,0)</f>
        <v>0</v>
      </c>
      <c r="BF153" s="374">
        <f>IF(N153="snížená",J153,0)</f>
        <v>0</v>
      </c>
      <c r="BG153" s="374">
        <f>IF(N153="zákl. přenesená",J153,0)</f>
        <v>0</v>
      </c>
      <c r="BH153" s="374">
        <f>IF(N153="sníž. přenesená",J153,0)</f>
        <v>0</v>
      </c>
      <c r="BI153" s="374">
        <f>IF(N153="nulová",J153,0)</f>
        <v>0</v>
      </c>
      <c r="BJ153" s="288" t="s">
        <v>75</v>
      </c>
      <c r="BK153" s="374">
        <f>ROUND(I153*H153,2)</f>
        <v>0</v>
      </c>
      <c r="BL153" s="288" t="s">
        <v>126</v>
      </c>
      <c r="BM153" s="288" t="s">
        <v>229</v>
      </c>
    </row>
    <row r="154" spans="2:65" s="297" customFormat="1" ht="78">
      <c r="B154" s="298"/>
      <c r="D154" s="377" t="s">
        <v>139</v>
      </c>
      <c r="F154" s="384" t="s">
        <v>226</v>
      </c>
      <c r="L154" s="298"/>
      <c r="M154" s="385"/>
      <c r="N154" s="386"/>
      <c r="O154" s="386"/>
      <c r="P154" s="386"/>
      <c r="Q154" s="386"/>
      <c r="R154" s="386"/>
      <c r="S154" s="386"/>
      <c r="T154" s="387"/>
      <c r="AT154" s="288" t="s">
        <v>139</v>
      </c>
      <c r="AU154" s="288" t="s">
        <v>77</v>
      </c>
    </row>
    <row r="155" spans="2:65" s="376" customFormat="1">
      <c r="B155" s="375"/>
      <c r="D155" s="377" t="s">
        <v>128</v>
      </c>
      <c r="F155" s="379" t="s">
        <v>230</v>
      </c>
      <c r="H155" s="380">
        <v>21.648</v>
      </c>
      <c r="L155" s="375"/>
      <c r="M155" s="381"/>
      <c r="N155" s="382"/>
      <c r="O155" s="382"/>
      <c r="P155" s="382"/>
      <c r="Q155" s="382"/>
      <c r="R155" s="382"/>
      <c r="S155" s="382"/>
      <c r="T155" s="383"/>
      <c r="AT155" s="378" t="s">
        <v>128</v>
      </c>
      <c r="AU155" s="378" t="s">
        <v>77</v>
      </c>
      <c r="AV155" s="376" t="s">
        <v>77</v>
      </c>
      <c r="AW155" s="376" t="s">
        <v>4</v>
      </c>
      <c r="AX155" s="376" t="s">
        <v>75</v>
      </c>
      <c r="AY155" s="378" t="s">
        <v>118</v>
      </c>
    </row>
    <row r="156" spans="2:65" s="297" customFormat="1" ht="27" customHeight="1">
      <c r="B156" s="298"/>
      <c r="C156" s="364">
        <v>21</v>
      </c>
      <c r="D156" s="364" t="s">
        <v>121</v>
      </c>
      <c r="E156" s="365" t="s">
        <v>231</v>
      </c>
      <c r="F156" s="366" t="s">
        <v>232</v>
      </c>
      <c r="G156" s="367" t="s">
        <v>220</v>
      </c>
      <c r="H156" s="368">
        <v>0.90200000000000002</v>
      </c>
      <c r="I156" s="237"/>
      <c r="J156" s="369">
        <f>ROUND(I156*H156,2)</f>
        <v>0</v>
      </c>
      <c r="K156" s="366" t="s">
        <v>125</v>
      </c>
      <c r="L156" s="298"/>
      <c r="M156" s="370" t="s">
        <v>3</v>
      </c>
      <c r="N156" s="371" t="s">
        <v>38</v>
      </c>
      <c r="O156" s="372">
        <v>0</v>
      </c>
      <c r="P156" s="372">
        <f>O156*H156</f>
        <v>0</v>
      </c>
      <c r="Q156" s="372">
        <v>0</v>
      </c>
      <c r="R156" s="372">
        <f>Q156*H156</f>
        <v>0</v>
      </c>
      <c r="S156" s="372">
        <v>0</v>
      </c>
      <c r="T156" s="373">
        <f>S156*H156</f>
        <v>0</v>
      </c>
      <c r="AR156" s="288" t="s">
        <v>126</v>
      </c>
      <c r="AT156" s="288" t="s">
        <v>121</v>
      </c>
      <c r="AU156" s="288" t="s">
        <v>77</v>
      </c>
      <c r="AY156" s="288" t="s">
        <v>118</v>
      </c>
      <c r="BE156" s="374">
        <f>IF(N156="základní",J156,0)</f>
        <v>0</v>
      </c>
      <c r="BF156" s="374">
        <f>IF(N156="snížená",J156,0)</f>
        <v>0</v>
      </c>
      <c r="BG156" s="374">
        <f>IF(N156="zákl. přenesená",J156,0)</f>
        <v>0</v>
      </c>
      <c r="BH156" s="374">
        <f>IF(N156="sníž. přenesená",J156,0)</f>
        <v>0</v>
      </c>
      <c r="BI156" s="374">
        <f>IF(N156="nulová",J156,0)</f>
        <v>0</v>
      </c>
      <c r="BJ156" s="288" t="s">
        <v>75</v>
      </c>
      <c r="BK156" s="374">
        <f>ROUND(I156*H156,2)</f>
        <v>0</v>
      </c>
      <c r="BL156" s="288" t="s">
        <v>126</v>
      </c>
      <c r="BM156" s="288" t="s">
        <v>233</v>
      </c>
    </row>
    <row r="157" spans="2:65" s="297" customFormat="1" ht="58.5">
      <c r="B157" s="298"/>
      <c r="D157" s="377" t="s">
        <v>139</v>
      </c>
      <c r="F157" s="384" t="s">
        <v>234</v>
      </c>
      <c r="L157" s="298"/>
      <c r="M157" s="385"/>
      <c r="N157" s="386"/>
      <c r="O157" s="386"/>
      <c r="P157" s="386"/>
      <c r="Q157" s="386"/>
      <c r="R157" s="386"/>
      <c r="S157" s="386"/>
      <c r="T157" s="387"/>
      <c r="AT157" s="288" t="s">
        <v>139</v>
      </c>
      <c r="AU157" s="288" t="s">
        <v>77</v>
      </c>
    </row>
    <row r="158" spans="2:65" s="352" customFormat="1" ht="22.9" customHeight="1">
      <c r="B158" s="351"/>
      <c r="D158" s="353" t="s">
        <v>66</v>
      </c>
      <c r="E158" s="362" t="s">
        <v>235</v>
      </c>
      <c r="F158" s="362" t="s">
        <v>236</v>
      </c>
      <c r="J158" s="363">
        <f>BK158</f>
        <v>0</v>
      </c>
      <c r="L158" s="351"/>
      <c r="M158" s="356"/>
      <c r="N158" s="357"/>
      <c r="O158" s="357"/>
      <c r="P158" s="358">
        <f>SUM(P159:P160)</f>
        <v>8.4417200000000001</v>
      </c>
      <c r="Q158" s="357"/>
      <c r="R158" s="358">
        <f>SUM(R159:R160)</f>
        <v>0</v>
      </c>
      <c r="S158" s="357"/>
      <c r="T158" s="359">
        <f>SUM(T159:T160)</f>
        <v>0</v>
      </c>
      <c r="AR158" s="353" t="s">
        <v>75</v>
      </c>
      <c r="AT158" s="360" t="s">
        <v>66</v>
      </c>
      <c r="AU158" s="360" t="s">
        <v>75</v>
      </c>
      <c r="AY158" s="353" t="s">
        <v>118</v>
      </c>
      <c r="BK158" s="361">
        <f>SUM(BK159:BK160)</f>
        <v>0</v>
      </c>
    </row>
    <row r="159" spans="2:65" s="297" customFormat="1" ht="25.5" customHeight="1">
      <c r="B159" s="298"/>
      <c r="C159" s="364">
        <v>22</v>
      </c>
      <c r="D159" s="364" t="s">
        <v>121</v>
      </c>
      <c r="E159" s="365" t="s">
        <v>237</v>
      </c>
      <c r="F159" s="366" t="s">
        <v>238</v>
      </c>
      <c r="G159" s="367" t="s">
        <v>220</v>
      </c>
      <c r="H159" s="368">
        <v>2.044</v>
      </c>
      <c r="I159" s="237"/>
      <c r="J159" s="369">
        <f>ROUND(I159*H159,2)</f>
        <v>0</v>
      </c>
      <c r="K159" s="366" t="s">
        <v>125</v>
      </c>
      <c r="L159" s="298"/>
      <c r="M159" s="370" t="s">
        <v>3</v>
      </c>
      <c r="N159" s="371" t="s">
        <v>38</v>
      </c>
      <c r="O159" s="372">
        <v>4.13</v>
      </c>
      <c r="P159" s="372">
        <f>O159*H159</f>
        <v>8.4417200000000001</v>
      </c>
      <c r="Q159" s="372">
        <v>0</v>
      </c>
      <c r="R159" s="372">
        <f>Q159*H159</f>
        <v>0</v>
      </c>
      <c r="S159" s="372">
        <v>0</v>
      </c>
      <c r="T159" s="373">
        <f>S159*H159</f>
        <v>0</v>
      </c>
      <c r="AR159" s="288" t="s">
        <v>126</v>
      </c>
      <c r="AT159" s="288" t="s">
        <v>121</v>
      </c>
      <c r="AU159" s="288" t="s">
        <v>77</v>
      </c>
      <c r="AY159" s="288" t="s">
        <v>118</v>
      </c>
      <c r="BE159" s="374">
        <f>IF(N159="základní",J159,0)</f>
        <v>0</v>
      </c>
      <c r="BF159" s="374">
        <f>IF(N159="snížená",J159,0)</f>
        <v>0</v>
      </c>
      <c r="BG159" s="374">
        <f>IF(N159="zákl. přenesená",J159,0)</f>
        <v>0</v>
      </c>
      <c r="BH159" s="374">
        <f>IF(N159="sníž. přenesená",J159,0)</f>
        <v>0</v>
      </c>
      <c r="BI159" s="374">
        <f>IF(N159="nulová",J159,0)</f>
        <v>0</v>
      </c>
      <c r="BJ159" s="288" t="s">
        <v>75</v>
      </c>
      <c r="BK159" s="374">
        <f>ROUND(I159*H159,2)</f>
        <v>0</v>
      </c>
      <c r="BL159" s="288" t="s">
        <v>126</v>
      </c>
      <c r="BM159" s="288" t="s">
        <v>239</v>
      </c>
    </row>
    <row r="160" spans="2:65" s="297" customFormat="1" ht="58.5">
      <c r="B160" s="298"/>
      <c r="D160" s="377" t="s">
        <v>139</v>
      </c>
      <c r="F160" s="384" t="s">
        <v>240</v>
      </c>
      <c r="L160" s="298"/>
      <c r="M160" s="385"/>
      <c r="N160" s="386"/>
      <c r="O160" s="386"/>
      <c r="P160" s="386"/>
      <c r="Q160" s="386"/>
      <c r="R160" s="386"/>
      <c r="S160" s="386"/>
      <c r="T160" s="387"/>
      <c r="AT160" s="288" t="s">
        <v>139</v>
      </c>
      <c r="AU160" s="288" t="s">
        <v>77</v>
      </c>
    </row>
    <row r="161" spans="2:65" s="352" customFormat="1" ht="25.9" customHeight="1">
      <c r="B161" s="351"/>
      <c r="D161" s="353" t="s">
        <v>66</v>
      </c>
      <c r="E161" s="354" t="s">
        <v>241</v>
      </c>
      <c r="F161" s="354" t="s">
        <v>242</v>
      </c>
      <c r="J161" s="355">
        <f>BK161</f>
        <v>0</v>
      </c>
      <c r="L161" s="351"/>
      <c r="M161" s="356"/>
      <c r="N161" s="357"/>
      <c r="O161" s="357"/>
      <c r="P161" s="358">
        <f>P162+P165+P174+P183+P195+P207</f>
        <v>123.85134600000001</v>
      </c>
      <c r="Q161" s="357"/>
      <c r="R161" s="358">
        <f>R162+R165+R174+R183+R195+R207</f>
        <v>0.87593439000000006</v>
      </c>
      <c r="S161" s="357"/>
      <c r="T161" s="359">
        <f>T162+T165+T174+T183+T195+T207</f>
        <v>0.19406646</v>
      </c>
      <c r="AR161" s="353" t="s">
        <v>77</v>
      </c>
      <c r="AT161" s="360" t="s">
        <v>66</v>
      </c>
      <c r="AU161" s="360" t="s">
        <v>67</v>
      </c>
      <c r="AY161" s="353" t="s">
        <v>118</v>
      </c>
      <c r="BK161" s="361">
        <f>BK162+BK165+BK174+BK183+BK195+BK207</f>
        <v>0</v>
      </c>
    </row>
    <row r="162" spans="2:65" s="352" customFormat="1" ht="22.9" customHeight="1">
      <c r="B162" s="351"/>
      <c r="D162" s="353" t="s">
        <v>66</v>
      </c>
      <c r="E162" s="362" t="s">
        <v>243</v>
      </c>
      <c r="F162" s="362" t="s">
        <v>244</v>
      </c>
      <c r="J162" s="363">
        <f>BK162</f>
        <v>0</v>
      </c>
      <c r="L162" s="351"/>
      <c r="M162" s="356"/>
      <c r="N162" s="357"/>
      <c r="O162" s="357"/>
      <c r="P162" s="358">
        <f>P163</f>
        <v>0</v>
      </c>
      <c r="Q162" s="357"/>
      <c r="R162" s="358">
        <f>R163</f>
        <v>0</v>
      </c>
      <c r="S162" s="357"/>
      <c r="T162" s="359">
        <f>T163</f>
        <v>0</v>
      </c>
      <c r="AR162" s="353" t="s">
        <v>77</v>
      </c>
      <c r="AT162" s="360" t="s">
        <v>66</v>
      </c>
      <c r="AU162" s="360" t="s">
        <v>75</v>
      </c>
      <c r="AY162" s="353" t="s">
        <v>118</v>
      </c>
      <c r="BK162" s="361">
        <f>SUM(BK163:BK164)</f>
        <v>0</v>
      </c>
    </row>
    <row r="163" spans="2:65" s="297" customFormat="1" ht="21" customHeight="1">
      <c r="B163" s="298"/>
      <c r="C163" s="364">
        <v>23</v>
      </c>
      <c r="D163" s="364" t="s">
        <v>121</v>
      </c>
      <c r="E163" s="365" t="s">
        <v>245</v>
      </c>
      <c r="F163" s="366" t="s">
        <v>246</v>
      </c>
      <c r="G163" s="367" t="s">
        <v>195</v>
      </c>
      <c r="H163" s="368">
        <v>1</v>
      </c>
      <c r="I163" s="412">
        <f>Rekapitulace!$F$29</f>
        <v>0</v>
      </c>
      <c r="J163" s="369">
        <f>ROUND(I163*H163,2)</f>
        <v>0</v>
      </c>
      <c r="K163" s="366" t="s">
        <v>3</v>
      </c>
      <c r="L163" s="298"/>
      <c r="M163" s="370" t="s">
        <v>3</v>
      </c>
      <c r="N163" s="371" t="s">
        <v>38</v>
      </c>
      <c r="O163" s="372">
        <v>0</v>
      </c>
      <c r="P163" s="372">
        <f>O163*H163</f>
        <v>0</v>
      </c>
      <c r="Q163" s="372">
        <v>0</v>
      </c>
      <c r="R163" s="372">
        <f>Q163*H163</f>
        <v>0</v>
      </c>
      <c r="S163" s="372">
        <v>0</v>
      </c>
      <c r="T163" s="373">
        <f>S163*H163</f>
        <v>0</v>
      </c>
      <c r="AR163" s="288" t="s">
        <v>201</v>
      </c>
      <c r="AT163" s="288" t="s">
        <v>121</v>
      </c>
      <c r="AU163" s="288" t="s">
        <v>77</v>
      </c>
      <c r="AY163" s="288" t="s">
        <v>118</v>
      </c>
      <c r="BE163" s="374">
        <f>IF(N163="základní",J163,0)</f>
        <v>0</v>
      </c>
      <c r="BF163" s="374">
        <f>IF(N163="snížená",J163,0)</f>
        <v>0</v>
      </c>
      <c r="BG163" s="374">
        <f>IF(N163="zákl. přenesená",J163,0)</f>
        <v>0</v>
      </c>
      <c r="BH163" s="374">
        <f>IF(N163="sníž. přenesená",J163,0)</f>
        <v>0</v>
      </c>
      <c r="BI163" s="374">
        <f>IF(N163="nulová",J163,0)</f>
        <v>0</v>
      </c>
      <c r="BJ163" s="288" t="s">
        <v>75</v>
      </c>
      <c r="BK163" s="374">
        <f>ROUND(I163*H163,2)</f>
        <v>0</v>
      </c>
      <c r="BL163" s="288" t="s">
        <v>201</v>
      </c>
      <c r="BM163" s="288" t="s">
        <v>247</v>
      </c>
    </row>
    <row r="164" spans="2:65" s="297" customFormat="1" ht="21" customHeight="1">
      <c r="B164" s="298"/>
      <c r="C164" s="364">
        <v>24</v>
      </c>
      <c r="D164" s="364" t="s">
        <v>121</v>
      </c>
      <c r="E164" s="365" t="s">
        <v>755</v>
      </c>
      <c r="F164" s="366" t="s">
        <v>756</v>
      </c>
      <c r="G164" s="367" t="s">
        <v>195</v>
      </c>
      <c r="H164" s="368">
        <v>1</v>
      </c>
      <c r="I164" s="237"/>
      <c r="J164" s="369">
        <f>ROUND(I164*H164,2)</f>
        <v>0</v>
      </c>
      <c r="K164" s="366" t="s">
        <v>3</v>
      </c>
      <c r="L164" s="298"/>
      <c r="M164" s="370" t="s">
        <v>3</v>
      </c>
      <c r="N164" s="371" t="s">
        <v>38</v>
      </c>
      <c r="O164" s="372">
        <v>0</v>
      </c>
      <c r="P164" s="372">
        <f>O164*H164</f>
        <v>0</v>
      </c>
      <c r="Q164" s="372">
        <v>0</v>
      </c>
      <c r="R164" s="372">
        <f>Q164*H164</f>
        <v>0</v>
      </c>
      <c r="S164" s="372">
        <v>0</v>
      </c>
      <c r="T164" s="373">
        <f>S164*H164</f>
        <v>0</v>
      </c>
      <c r="AR164" s="288" t="s">
        <v>201</v>
      </c>
      <c r="AT164" s="288" t="s">
        <v>121</v>
      </c>
      <c r="AU164" s="288" t="s">
        <v>77</v>
      </c>
      <c r="AY164" s="288" t="s">
        <v>118</v>
      </c>
      <c r="BE164" s="374">
        <f>IF(N164="základní",J164,0)</f>
        <v>0</v>
      </c>
      <c r="BF164" s="374">
        <f>IF(N164="snížená",J164,0)</f>
        <v>0</v>
      </c>
      <c r="BG164" s="374">
        <f>IF(N164="zákl. přenesená",J164,0)</f>
        <v>0</v>
      </c>
      <c r="BH164" s="374">
        <f>IF(N164="sníž. přenesená",J164,0)</f>
        <v>0</v>
      </c>
      <c r="BI164" s="374">
        <f>IF(N164="nulová",J164,0)</f>
        <v>0</v>
      </c>
      <c r="BJ164" s="288" t="s">
        <v>75</v>
      </c>
      <c r="BK164" s="374">
        <f>ROUND(I164*H164,2)</f>
        <v>0</v>
      </c>
      <c r="BL164" s="288" t="s">
        <v>201</v>
      </c>
      <c r="BM164" s="288" t="s">
        <v>247</v>
      </c>
    </row>
    <row r="165" spans="2:65" s="352" customFormat="1" ht="22.9" customHeight="1">
      <c r="B165" s="351"/>
      <c r="D165" s="353" t="s">
        <v>66</v>
      </c>
      <c r="E165" s="362" t="s">
        <v>248</v>
      </c>
      <c r="F165" s="362" t="s">
        <v>249</v>
      </c>
      <c r="J165" s="363">
        <f>BK165</f>
        <v>0</v>
      </c>
      <c r="L165" s="351"/>
      <c r="M165" s="356"/>
      <c r="N165" s="357"/>
      <c r="O165" s="357"/>
      <c r="P165" s="358">
        <f>SUM(P166:P173)</f>
        <v>4.9841280000000001</v>
      </c>
      <c r="Q165" s="357"/>
      <c r="R165" s="358">
        <f>SUM(R166:R173)</f>
        <v>0.1623716</v>
      </c>
      <c r="S165" s="357"/>
      <c r="T165" s="359">
        <f>SUM(T166:T173)</f>
        <v>0</v>
      </c>
      <c r="AR165" s="353" t="s">
        <v>77</v>
      </c>
      <c r="AT165" s="360" t="s">
        <v>66</v>
      </c>
      <c r="AU165" s="360" t="s">
        <v>75</v>
      </c>
      <c r="AY165" s="353" t="s">
        <v>118</v>
      </c>
      <c r="BK165" s="361">
        <f>SUM(BK166:BK173)</f>
        <v>0</v>
      </c>
    </row>
    <row r="166" spans="2:65" s="297" customFormat="1" ht="27.75" customHeight="1">
      <c r="B166" s="298"/>
      <c r="C166" s="364">
        <v>25</v>
      </c>
      <c r="D166" s="364" t="s">
        <v>121</v>
      </c>
      <c r="E166" s="365" t="s">
        <v>250</v>
      </c>
      <c r="F166" s="366" t="s">
        <v>251</v>
      </c>
      <c r="G166" s="367" t="s">
        <v>124</v>
      </c>
      <c r="H166" s="368">
        <v>3.3180000000000001</v>
      </c>
      <c r="I166" s="237"/>
      <c r="J166" s="369">
        <f>ROUND(I166*H166,2)</f>
        <v>0</v>
      </c>
      <c r="K166" s="366" t="s">
        <v>125</v>
      </c>
      <c r="L166" s="298"/>
      <c r="M166" s="370" t="s">
        <v>3</v>
      </c>
      <c r="N166" s="371" t="s">
        <v>38</v>
      </c>
      <c r="O166" s="372">
        <v>1.296</v>
      </c>
      <c r="P166" s="372">
        <f>O166*H166</f>
        <v>4.300128</v>
      </c>
      <c r="Q166" s="372">
        <v>4.6199999999999998E-2</v>
      </c>
      <c r="R166" s="372">
        <f>Q166*H166</f>
        <v>0.1532916</v>
      </c>
      <c r="S166" s="372">
        <v>0</v>
      </c>
      <c r="T166" s="373">
        <f>S166*H166</f>
        <v>0</v>
      </c>
      <c r="AR166" s="288" t="s">
        <v>201</v>
      </c>
      <c r="AT166" s="288" t="s">
        <v>121</v>
      </c>
      <c r="AU166" s="288" t="s">
        <v>77</v>
      </c>
      <c r="AY166" s="288" t="s">
        <v>118</v>
      </c>
      <c r="BE166" s="374">
        <f>IF(N166="základní",J166,0)</f>
        <v>0</v>
      </c>
      <c r="BF166" s="374">
        <f>IF(N166="snížená",J166,0)</f>
        <v>0</v>
      </c>
      <c r="BG166" s="374">
        <f>IF(N166="zákl. přenesená",J166,0)</f>
        <v>0</v>
      </c>
      <c r="BH166" s="374">
        <f>IF(N166="sníž. přenesená",J166,0)</f>
        <v>0</v>
      </c>
      <c r="BI166" s="374">
        <f>IF(N166="nulová",J166,0)</f>
        <v>0</v>
      </c>
      <c r="BJ166" s="288" t="s">
        <v>75</v>
      </c>
      <c r="BK166" s="374">
        <f>ROUND(I166*H166,2)</f>
        <v>0</v>
      </c>
      <c r="BL166" s="288" t="s">
        <v>201</v>
      </c>
      <c r="BM166" s="288" t="s">
        <v>252</v>
      </c>
    </row>
    <row r="167" spans="2:65" s="297" customFormat="1" ht="107.25">
      <c r="B167" s="298"/>
      <c r="D167" s="377" t="s">
        <v>139</v>
      </c>
      <c r="F167" s="384" t="s">
        <v>253</v>
      </c>
      <c r="L167" s="298"/>
      <c r="M167" s="385"/>
      <c r="N167" s="386"/>
      <c r="O167" s="386"/>
      <c r="P167" s="386"/>
      <c r="Q167" s="386"/>
      <c r="R167" s="386"/>
      <c r="S167" s="386"/>
      <c r="T167" s="387"/>
      <c r="AT167" s="288" t="s">
        <v>139</v>
      </c>
      <c r="AU167" s="288" t="s">
        <v>77</v>
      </c>
    </row>
    <row r="168" spans="2:65" s="376" customFormat="1">
      <c r="B168" s="375"/>
      <c r="D168" s="377" t="s">
        <v>128</v>
      </c>
      <c r="E168" s="378" t="s">
        <v>3</v>
      </c>
      <c r="F168" s="379" t="s">
        <v>254</v>
      </c>
      <c r="H168" s="380">
        <v>3.3180000000000001</v>
      </c>
      <c r="L168" s="375"/>
      <c r="M168" s="381"/>
      <c r="N168" s="382"/>
      <c r="O168" s="382"/>
      <c r="P168" s="382"/>
      <c r="Q168" s="382"/>
      <c r="R168" s="382"/>
      <c r="S168" s="382"/>
      <c r="T168" s="383"/>
      <c r="AT168" s="378" t="s">
        <v>128</v>
      </c>
      <c r="AU168" s="378" t="s">
        <v>77</v>
      </c>
      <c r="AV168" s="376" t="s">
        <v>77</v>
      </c>
      <c r="AW168" s="376" t="s">
        <v>28</v>
      </c>
      <c r="AX168" s="376" t="s">
        <v>75</v>
      </c>
      <c r="AY168" s="378" t="s">
        <v>118</v>
      </c>
    </row>
    <row r="169" spans="2:65" s="297" customFormat="1" ht="28.5" customHeight="1">
      <c r="B169" s="298"/>
      <c r="C169" s="364">
        <v>26</v>
      </c>
      <c r="D169" s="364" t="s">
        <v>121</v>
      </c>
      <c r="E169" s="365" t="s">
        <v>255</v>
      </c>
      <c r="F169" s="366" t="s">
        <v>256</v>
      </c>
      <c r="G169" s="367" t="s">
        <v>152</v>
      </c>
      <c r="H169" s="368">
        <v>1</v>
      </c>
      <c r="I169" s="237"/>
      <c r="J169" s="369">
        <f>ROUND(I169*H169,2)</f>
        <v>0</v>
      </c>
      <c r="K169" s="366" t="s">
        <v>125</v>
      </c>
      <c r="L169" s="298"/>
      <c r="M169" s="370" t="s">
        <v>3</v>
      </c>
      <c r="N169" s="371" t="s">
        <v>38</v>
      </c>
      <c r="O169" s="372">
        <v>0.68400000000000005</v>
      </c>
      <c r="P169" s="372">
        <f>O169*H169</f>
        <v>0.68400000000000005</v>
      </c>
      <c r="Q169" s="372">
        <v>8.0000000000000007E-5</v>
      </c>
      <c r="R169" s="372">
        <f>Q169*H169</f>
        <v>8.0000000000000007E-5</v>
      </c>
      <c r="S169" s="372">
        <v>0</v>
      </c>
      <c r="T169" s="373">
        <f>S169*H169</f>
        <v>0</v>
      </c>
      <c r="AR169" s="288" t="s">
        <v>201</v>
      </c>
      <c r="AT169" s="288" t="s">
        <v>121</v>
      </c>
      <c r="AU169" s="288" t="s">
        <v>77</v>
      </c>
      <c r="AY169" s="288" t="s">
        <v>118</v>
      </c>
      <c r="BE169" s="374">
        <f>IF(N169="základní",J169,0)</f>
        <v>0</v>
      </c>
      <c r="BF169" s="374">
        <f>IF(N169="snížená",J169,0)</f>
        <v>0</v>
      </c>
      <c r="BG169" s="374">
        <f>IF(N169="zákl. přenesená",J169,0)</f>
        <v>0</v>
      </c>
      <c r="BH169" s="374">
        <f>IF(N169="sníž. přenesená",J169,0)</f>
        <v>0</v>
      </c>
      <c r="BI169" s="374">
        <f>IF(N169="nulová",J169,0)</f>
        <v>0</v>
      </c>
      <c r="BJ169" s="288" t="s">
        <v>75</v>
      </c>
      <c r="BK169" s="374">
        <f>ROUND(I169*H169,2)</f>
        <v>0</v>
      </c>
      <c r="BL169" s="288" t="s">
        <v>201</v>
      </c>
      <c r="BM169" s="288" t="s">
        <v>257</v>
      </c>
    </row>
    <row r="170" spans="2:65" s="297" customFormat="1" ht="58.5">
      <c r="B170" s="298"/>
      <c r="D170" s="377" t="s">
        <v>139</v>
      </c>
      <c r="F170" s="384" t="s">
        <v>258</v>
      </c>
      <c r="L170" s="298"/>
      <c r="M170" s="385"/>
      <c r="N170" s="386"/>
      <c r="O170" s="386"/>
      <c r="P170" s="386"/>
      <c r="Q170" s="386"/>
      <c r="R170" s="386"/>
      <c r="S170" s="386"/>
      <c r="T170" s="387"/>
      <c r="AT170" s="288" t="s">
        <v>139</v>
      </c>
      <c r="AU170" s="288" t="s">
        <v>77</v>
      </c>
    </row>
    <row r="171" spans="2:65" s="297" customFormat="1" ht="16.5" customHeight="1">
      <c r="B171" s="298"/>
      <c r="C171" s="403">
        <v>27</v>
      </c>
      <c r="D171" s="403" t="s">
        <v>156</v>
      </c>
      <c r="E171" s="404" t="s">
        <v>259</v>
      </c>
      <c r="F171" s="405" t="s">
        <v>260</v>
      </c>
      <c r="G171" s="406" t="s">
        <v>152</v>
      </c>
      <c r="H171" s="407">
        <v>1</v>
      </c>
      <c r="I171" s="238"/>
      <c r="J171" s="408">
        <f>ROUND(I171*H171,2)</f>
        <v>0</v>
      </c>
      <c r="K171" s="405" t="s">
        <v>125</v>
      </c>
      <c r="L171" s="409"/>
      <c r="M171" s="410" t="s">
        <v>3</v>
      </c>
      <c r="N171" s="411" t="s">
        <v>38</v>
      </c>
      <c r="O171" s="372">
        <v>0</v>
      </c>
      <c r="P171" s="372">
        <f>O171*H171</f>
        <v>0</v>
      </c>
      <c r="Q171" s="372">
        <v>8.9999999999999993E-3</v>
      </c>
      <c r="R171" s="372">
        <f>Q171*H171</f>
        <v>8.9999999999999993E-3</v>
      </c>
      <c r="S171" s="372">
        <v>0</v>
      </c>
      <c r="T171" s="373">
        <f>S171*H171</f>
        <v>0</v>
      </c>
      <c r="AR171" s="288" t="s">
        <v>261</v>
      </c>
      <c r="AT171" s="288" t="s">
        <v>156</v>
      </c>
      <c r="AU171" s="288" t="s">
        <v>77</v>
      </c>
      <c r="AY171" s="288" t="s">
        <v>118</v>
      </c>
      <c r="BE171" s="374">
        <f>IF(N171="základní",J171,0)</f>
        <v>0</v>
      </c>
      <c r="BF171" s="374">
        <f>IF(N171="snížená",J171,0)</f>
        <v>0</v>
      </c>
      <c r="BG171" s="374">
        <f>IF(N171="zákl. přenesená",J171,0)</f>
        <v>0</v>
      </c>
      <c r="BH171" s="374">
        <f>IF(N171="sníž. přenesená",J171,0)</f>
        <v>0</v>
      </c>
      <c r="BI171" s="374">
        <f>IF(N171="nulová",J171,0)</f>
        <v>0</v>
      </c>
      <c r="BJ171" s="288" t="s">
        <v>75</v>
      </c>
      <c r="BK171" s="374">
        <f>ROUND(I171*H171,2)</f>
        <v>0</v>
      </c>
      <c r="BL171" s="288" t="s">
        <v>201</v>
      </c>
      <c r="BM171" s="288" t="s">
        <v>262</v>
      </c>
    </row>
    <row r="172" spans="2:65" s="297" customFormat="1" ht="22.5" customHeight="1">
      <c r="B172" s="298"/>
      <c r="C172" s="364">
        <v>28</v>
      </c>
      <c r="D172" s="364" t="s">
        <v>121</v>
      </c>
      <c r="E172" s="365" t="s">
        <v>263</v>
      </c>
      <c r="F172" s="366" t="s">
        <v>264</v>
      </c>
      <c r="G172" s="367" t="s">
        <v>265</v>
      </c>
      <c r="H172" s="368">
        <f>CEILING(SUM(J166:J171)/100,1)</f>
        <v>0</v>
      </c>
      <c r="I172" s="237"/>
      <c r="J172" s="369">
        <f>ROUND(I172*H172,2)</f>
        <v>0</v>
      </c>
      <c r="K172" s="366" t="s">
        <v>125</v>
      </c>
      <c r="L172" s="298"/>
      <c r="M172" s="370" t="s">
        <v>3</v>
      </c>
      <c r="N172" s="371" t="s">
        <v>38</v>
      </c>
      <c r="O172" s="372">
        <v>0</v>
      </c>
      <c r="P172" s="372">
        <f>O172*H172</f>
        <v>0</v>
      </c>
      <c r="Q172" s="372">
        <v>0</v>
      </c>
      <c r="R172" s="372">
        <f>Q172*H172</f>
        <v>0</v>
      </c>
      <c r="S172" s="372">
        <v>0</v>
      </c>
      <c r="T172" s="373">
        <f>S172*H172</f>
        <v>0</v>
      </c>
      <c r="AR172" s="288" t="s">
        <v>201</v>
      </c>
      <c r="AT172" s="288" t="s">
        <v>121</v>
      </c>
      <c r="AU172" s="288" t="s">
        <v>77</v>
      </c>
      <c r="AY172" s="288" t="s">
        <v>118</v>
      </c>
      <c r="BE172" s="374">
        <f>IF(N172="základní",J172,0)</f>
        <v>0</v>
      </c>
      <c r="BF172" s="374">
        <f>IF(N172="snížená",J172,0)</f>
        <v>0</v>
      </c>
      <c r="BG172" s="374">
        <f>IF(N172="zákl. přenesená",J172,0)</f>
        <v>0</v>
      </c>
      <c r="BH172" s="374">
        <f>IF(N172="sníž. přenesená",J172,0)</f>
        <v>0</v>
      </c>
      <c r="BI172" s="374">
        <f>IF(N172="nulová",J172,0)</f>
        <v>0</v>
      </c>
      <c r="BJ172" s="288" t="s">
        <v>75</v>
      </c>
      <c r="BK172" s="374">
        <f>ROUND(I172*H172,2)</f>
        <v>0</v>
      </c>
      <c r="BL172" s="288" t="s">
        <v>201</v>
      </c>
      <c r="BM172" s="288" t="s">
        <v>266</v>
      </c>
    </row>
    <row r="173" spans="2:65" s="297" customFormat="1" ht="78">
      <c r="B173" s="298"/>
      <c r="D173" s="377" t="s">
        <v>139</v>
      </c>
      <c r="F173" s="384" t="s">
        <v>267</v>
      </c>
      <c r="L173" s="298"/>
      <c r="M173" s="385"/>
      <c r="N173" s="386"/>
      <c r="O173" s="386"/>
      <c r="P173" s="386"/>
      <c r="Q173" s="386"/>
      <c r="R173" s="386"/>
      <c r="S173" s="386"/>
      <c r="T173" s="387"/>
      <c r="AT173" s="288" t="s">
        <v>139</v>
      </c>
      <c r="AU173" s="288" t="s">
        <v>77</v>
      </c>
    </row>
    <row r="174" spans="2:65" s="352" customFormat="1" ht="22.9" customHeight="1">
      <c r="B174" s="351"/>
      <c r="D174" s="353" t="s">
        <v>66</v>
      </c>
      <c r="E174" s="362" t="s">
        <v>268</v>
      </c>
      <c r="F174" s="362" t="s">
        <v>269</v>
      </c>
      <c r="J174" s="363">
        <f>BK174</f>
        <v>0</v>
      </c>
      <c r="L174" s="351"/>
      <c r="M174" s="356"/>
      <c r="N174" s="357"/>
      <c r="O174" s="357"/>
      <c r="P174" s="358">
        <f>SUM(P175:P182)</f>
        <v>5.2089999999999996</v>
      </c>
      <c r="Q174" s="357"/>
      <c r="R174" s="358">
        <f>SUM(R175:R182)</f>
        <v>7.2000000000000008E-2</v>
      </c>
      <c r="S174" s="357"/>
      <c r="T174" s="359">
        <f>SUM(T175:T182)</f>
        <v>0</v>
      </c>
      <c r="AR174" s="353" t="s">
        <v>77</v>
      </c>
      <c r="AT174" s="360" t="s">
        <v>66</v>
      </c>
      <c r="AU174" s="360" t="s">
        <v>75</v>
      </c>
      <c r="AY174" s="353" t="s">
        <v>118</v>
      </c>
      <c r="BK174" s="361">
        <f>SUM(BK175:BK182)</f>
        <v>0</v>
      </c>
    </row>
    <row r="175" spans="2:65" s="297" customFormat="1" ht="27.75" customHeight="1">
      <c r="B175" s="298"/>
      <c r="C175" s="364">
        <v>29</v>
      </c>
      <c r="D175" s="364" t="s">
        <v>121</v>
      </c>
      <c r="E175" s="365" t="s">
        <v>270</v>
      </c>
      <c r="F175" s="366" t="s">
        <v>271</v>
      </c>
      <c r="G175" s="367" t="s">
        <v>152</v>
      </c>
      <c r="H175" s="368">
        <v>1</v>
      </c>
      <c r="I175" s="237"/>
      <c r="J175" s="369">
        <f>ROUND(I175*H175,2)</f>
        <v>0</v>
      </c>
      <c r="K175" s="366" t="s">
        <v>125</v>
      </c>
      <c r="L175" s="298"/>
      <c r="M175" s="370" t="s">
        <v>3</v>
      </c>
      <c r="N175" s="371" t="s">
        <v>38</v>
      </c>
      <c r="O175" s="372">
        <v>1.6819999999999999</v>
      </c>
      <c r="P175" s="372">
        <f>O175*H175</f>
        <v>1.6819999999999999</v>
      </c>
      <c r="Q175" s="372">
        <v>0</v>
      </c>
      <c r="R175" s="372">
        <f>Q175*H175</f>
        <v>0</v>
      </c>
      <c r="S175" s="372">
        <v>0</v>
      </c>
      <c r="T175" s="373">
        <f>S175*H175</f>
        <v>0</v>
      </c>
      <c r="AR175" s="288" t="s">
        <v>201</v>
      </c>
      <c r="AT175" s="288" t="s">
        <v>121</v>
      </c>
      <c r="AU175" s="288" t="s">
        <v>77</v>
      </c>
      <c r="AY175" s="288" t="s">
        <v>118</v>
      </c>
      <c r="BE175" s="374">
        <f>IF(N175="základní",J175,0)</f>
        <v>0</v>
      </c>
      <c r="BF175" s="374">
        <f>IF(N175="snížená",J175,0)</f>
        <v>0</v>
      </c>
      <c r="BG175" s="374">
        <f>IF(N175="zákl. přenesená",J175,0)</f>
        <v>0</v>
      </c>
      <c r="BH175" s="374">
        <f>IF(N175="sníž. přenesená",J175,0)</f>
        <v>0</v>
      </c>
      <c r="BI175" s="374">
        <f>IF(N175="nulová",J175,0)</f>
        <v>0</v>
      </c>
      <c r="BJ175" s="288" t="s">
        <v>75</v>
      </c>
      <c r="BK175" s="374">
        <f>ROUND(I175*H175,2)</f>
        <v>0</v>
      </c>
      <c r="BL175" s="288" t="s">
        <v>201</v>
      </c>
      <c r="BM175" s="288" t="s">
        <v>272</v>
      </c>
    </row>
    <row r="176" spans="2:65" s="297" customFormat="1" ht="87.75">
      <c r="B176" s="298"/>
      <c r="D176" s="377" t="s">
        <v>139</v>
      </c>
      <c r="F176" s="384" t="s">
        <v>273</v>
      </c>
      <c r="L176" s="298"/>
      <c r="M176" s="385"/>
      <c r="N176" s="386"/>
      <c r="O176" s="386"/>
      <c r="P176" s="386"/>
      <c r="Q176" s="386"/>
      <c r="R176" s="386"/>
      <c r="S176" s="386"/>
      <c r="T176" s="387"/>
      <c r="AT176" s="288" t="s">
        <v>139</v>
      </c>
      <c r="AU176" s="288" t="s">
        <v>77</v>
      </c>
    </row>
    <row r="177" spans="2:65" s="297" customFormat="1" ht="20.25" customHeight="1">
      <c r="B177" s="298"/>
      <c r="C177" s="403">
        <v>30</v>
      </c>
      <c r="D177" s="403" t="s">
        <v>156</v>
      </c>
      <c r="E177" s="404" t="s">
        <v>274</v>
      </c>
      <c r="F177" s="405" t="s">
        <v>749</v>
      </c>
      <c r="G177" s="406" t="s">
        <v>152</v>
      </c>
      <c r="H177" s="407">
        <v>1</v>
      </c>
      <c r="I177" s="238"/>
      <c r="J177" s="408">
        <f>ROUND(I177*H177,2)</f>
        <v>0</v>
      </c>
      <c r="K177" s="405" t="s">
        <v>125</v>
      </c>
      <c r="L177" s="409"/>
      <c r="M177" s="410" t="s">
        <v>3</v>
      </c>
      <c r="N177" s="411" t="s">
        <v>38</v>
      </c>
      <c r="O177" s="372">
        <v>0</v>
      </c>
      <c r="P177" s="372">
        <f>O177*H177</f>
        <v>0</v>
      </c>
      <c r="Q177" s="372">
        <v>2.5000000000000001E-2</v>
      </c>
      <c r="R177" s="372">
        <f>Q177*H177</f>
        <v>2.5000000000000001E-2</v>
      </c>
      <c r="S177" s="372">
        <v>0</v>
      </c>
      <c r="T177" s="373">
        <f>S177*H177</f>
        <v>0</v>
      </c>
      <c r="AR177" s="288" t="s">
        <v>261</v>
      </c>
      <c r="AT177" s="288" t="s">
        <v>156</v>
      </c>
      <c r="AU177" s="288" t="s">
        <v>77</v>
      </c>
      <c r="AY177" s="288" t="s">
        <v>118</v>
      </c>
      <c r="BE177" s="374">
        <f>IF(N177="základní",J177,0)</f>
        <v>0</v>
      </c>
      <c r="BF177" s="374">
        <f>IF(N177="snížená",J177,0)</f>
        <v>0</v>
      </c>
      <c r="BG177" s="374">
        <f>IF(N177="zákl. přenesená",J177,0)</f>
        <v>0</v>
      </c>
      <c r="BH177" s="374">
        <f>IF(N177="sníž. přenesená",J177,0)</f>
        <v>0</v>
      </c>
      <c r="BI177" s="374">
        <f>IF(N177="nulová",J177,0)</f>
        <v>0</v>
      </c>
      <c r="BJ177" s="288" t="s">
        <v>75</v>
      </c>
      <c r="BK177" s="374">
        <f>ROUND(I177*H177,2)</f>
        <v>0</v>
      </c>
      <c r="BL177" s="288" t="s">
        <v>201</v>
      </c>
      <c r="BM177" s="288" t="s">
        <v>275</v>
      </c>
    </row>
    <row r="178" spans="2:65" s="297" customFormat="1" ht="27" customHeight="1">
      <c r="B178" s="298"/>
      <c r="C178" s="364">
        <v>31</v>
      </c>
      <c r="D178" s="364" t="s">
        <v>121</v>
      </c>
      <c r="E178" s="365" t="s">
        <v>276</v>
      </c>
      <c r="F178" s="366" t="s">
        <v>277</v>
      </c>
      <c r="G178" s="367" t="s">
        <v>152</v>
      </c>
      <c r="H178" s="368">
        <v>1</v>
      </c>
      <c r="I178" s="237"/>
      <c r="J178" s="369">
        <f>ROUND(I178*H178,2)</f>
        <v>0</v>
      </c>
      <c r="K178" s="366" t="s">
        <v>125</v>
      </c>
      <c r="L178" s="298"/>
      <c r="M178" s="370" t="s">
        <v>3</v>
      </c>
      <c r="N178" s="371" t="s">
        <v>38</v>
      </c>
      <c r="O178" s="372">
        <v>3.5270000000000001</v>
      </c>
      <c r="P178" s="372">
        <f>O178*H178</f>
        <v>3.5270000000000001</v>
      </c>
      <c r="Q178" s="372">
        <v>0</v>
      </c>
      <c r="R178" s="372">
        <f>Q178*H178</f>
        <v>0</v>
      </c>
      <c r="S178" s="372">
        <v>0</v>
      </c>
      <c r="T178" s="373">
        <f>S178*H178</f>
        <v>0</v>
      </c>
      <c r="AR178" s="288" t="s">
        <v>201</v>
      </c>
      <c r="AT178" s="288" t="s">
        <v>121</v>
      </c>
      <c r="AU178" s="288" t="s">
        <v>77</v>
      </c>
      <c r="AY178" s="288" t="s">
        <v>118</v>
      </c>
      <c r="BE178" s="374">
        <f>IF(N178="základní",J178,0)</f>
        <v>0</v>
      </c>
      <c r="BF178" s="374">
        <f>IF(N178="snížená",J178,0)</f>
        <v>0</v>
      </c>
      <c r="BG178" s="374">
        <f>IF(N178="zákl. přenesená",J178,0)</f>
        <v>0</v>
      </c>
      <c r="BH178" s="374">
        <f>IF(N178="sníž. přenesená",J178,0)</f>
        <v>0</v>
      </c>
      <c r="BI178" s="374">
        <f>IF(N178="nulová",J178,0)</f>
        <v>0</v>
      </c>
      <c r="BJ178" s="288" t="s">
        <v>75</v>
      </c>
      <c r="BK178" s="374">
        <f>ROUND(I178*H178,2)</f>
        <v>0</v>
      </c>
      <c r="BL178" s="288" t="s">
        <v>201</v>
      </c>
      <c r="BM178" s="288" t="s">
        <v>278</v>
      </c>
    </row>
    <row r="179" spans="2:65" s="297" customFormat="1" ht="87.75">
      <c r="B179" s="298"/>
      <c r="D179" s="377" t="s">
        <v>139</v>
      </c>
      <c r="F179" s="384" t="s">
        <v>273</v>
      </c>
      <c r="L179" s="298"/>
      <c r="M179" s="385"/>
      <c r="N179" s="386"/>
      <c r="O179" s="386"/>
      <c r="P179" s="386"/>
      <c r="Q179" s="386"/>
      <c r="R179" s="386"/>
      <c r="S179" s="386"/>
      <c r="T179" s="387"/>
      <c r="AT179" s="288" t="s">
        <v>139</v>
      </c>
      <c r="AU179" s="288" t="s">
        <v>77</v>
      </c>
    </row>
    <row r="180" spans="2:65" s="297" customFormat="1" ht="21.75" customHeight="1">
      <c r="B180" s="298"/>
      <c r="C180" s="403">
        <v>32</v>
      </c>
      <c r="D180" s="403" t="s">
        <v>156</v>
      </c>
      <c r="E180" s="404" t="s">
        <v>279</v>
      </c>
      <c r="F180" s="405" t="s">
        <v>750</v>
      </c>
      <c r="G180" s="406" t="s">
        <v>152</v>
      </c>
      <c r="H180" s="407">
        <v>1</v>
      </c>
      <c r="I180" s="238"/>
      <c r="J180" s="408">
        <f>ROUND(I180*H180,2)</f>
        <v>0</v>
      </c>
      <c r="K180" s="405" t="s">
        <v>125</v>
      </c>
      <c r="L180" s="409"/>
      <c r="M180" s="410" t="s">
        <v>3</v>
      </c>
      <c r="N180" s="411" t="s">
        <v>38</v>
      </c>
      <c r="O180" s="372">
        <v>0</v>
      </c>
      <c r="P180" s="372">
        <f>O180*H180</f>
        <v>0</v>
      </c>
      <c r="Q180" s="372">
        <v>4.7E-2</v>
      </c>
      <c r="R180" s="372">
        <f>Q180*H180</f>
        <v>4.7E-2</v>
      </c>
      <c r="S180" s="372">
        <v>0</v>
      </c>
      <c r="T180" s="373">
        <f>S180*H180</f>
        <v>0</v>
      </c>
      <c r="AR180" s="288" t="s">
        <v>261</v>
      </c>
      <c r="AT180" s="288" t="s">
        <v>156</v>
      </c>
      <c r="AU180" s="288" t="s">
        <v>77</v>
      </c>
      <c r="AY180" s="288" t="s">
        <v>118</v>
      </c>
      <c r="BE180" s="374">
        <f>IF(N180="základní",J180,0)</f>
        <v>0</v>
      </c>
      <c r="BF180" s="374">
        <f>IF(N180="snížená",J180,0)</f>
        <v>0</v>
      </c>
      <c r="BG180" s="374">
        <f>IF(N180="zákl. přenesená",J180,0)</f>
        <v>0</v>
      </c>
      <c r="BH180" s="374">
        <f>IF(N180="sníž. přenesená",J180,0)</f>
        <v>0</v>
      </c>
      <c r="BI180" s="374">
        <f>IF(N180="nulová",J180,0)</f>
        <v>0</v>
      </c>
      <c r="BJ180" s="288" t="s">
        <v>75</v>
      </c>
      <c r="BK180" s="374">
        <f>ROUND(I180*H180,2)</f>
        <v>0</v>
      </c>
      <c r="BL180" s="288" t="s">
        <v>201</v>
      </c>
      <c r="BM180" s="288" t="s">
        <v>280</v>
      </c>
    </row>
    <row r="181" spans="2:65" s="297" customFormat="1" ht="26.25" customHeight="1">
      <c r="B181" s="298"/>
      <c r="C181" s="364">
        <v>33</v>
      </c>
      <c r="D181" s="364" t="s">
        <v>121</v>
      </c>
      <c r="E181" s="365" t="s">
        <v>281</v>
      </c>
      <c r="F181" s="366" t="s">
        <v>282</v>
      </c>
      <c r="G181" s="367" t="s">
        <v>265</v>
      </c>
      <c r="H181" s="368">
        <f>CEILING(SUM(J175:J180)/100,1)</f>
        <v>0</v>
      </c>
      <c r="I181" s="237"/>
      <c r="J181" s="369">
        <f>ROUND(I181*H181,2)</f>
        <v>0</v>
      </c>
      <c r="K181" s="366" t="s">
        <v>125</v>
      </c>
      <c r="L181" s="298"/>
      <c r="M181" s="370" t="s">
        <v>3</v>
      </c>
      <c r="N181" s="371" t="s">
        <v>38</v>
      </c>
      <c r="O181" s="372">
        <v>0</v>
      </c>
      <c r="P181" s="372">
        <f>O181*H181</f>
        <v>0</v>
      </c>
      <c r="Q181" s="372">
        <v>0</v>
      </c>
      <c r="R181" s="372">
        <f>Q181*H181</f>
        <v>0</v>
      </c>
      <c r="S181" s="372">
        <v>0</v>
      </c>
      <c r="T181" s="373">
        <f>S181*H181</f>
        <v>0</v>
      </c>
      <c r="AR181" s="288" t="s">
        <v>201</v>
      </c>
      <c r="AT181" s="288" t="s">
        <v>121</v>
      </c>
      <c r="AU181" s="288" t="s">
        <v>77</v>
      </c>
      <c r="AY181" s="288" t="s">
        <v>118</v>
      </c>
      <c r="BE181" s="374">
        <f>IF(N181="základní",J181,0)</f>
        <v>0</v>
      </c>
      <c r="BF181" s="374">
        <f>IF(N181="snížená",J181,0)</f>
        <v>0</v>
      </c>
      <c r="BG181" s="374">
        <f>IF(N181="zákl. přenesená",J181,0)</f>
        <v>0</v>
      </c>
      <c r="BH181" s="374">
        <f>IF(N181="sníž. přenesená",J181,0)</f>
        <v>0</v>
      </c>
      <c r="BI181" s="374">
        <f>IF(N181="nulová",J181,0)</f>
        <v>0</v>
      </c>
      <c r="BJ181" s="288" t="s">
        <v>75</v>
      </c>
      <c r="BK181" s="374">
        <f>ROUND(I181*H181,2)</f>
        <v>0</v>
      </c>
      <c r="BL181" s="288" t="s">
        <v>201</v>
      </c>
      <c r="BM181" s="288" t="s">
        <v>283</v>
      </c>
    </row>
    <row r="182" spans="2:65" s="297" customFormat="1" ht="78">
      <c r="B182" s="298"/>
      <c r="D182" s="377" t="s">
        <v>139</v>
      </c>
      <c r="F182" s="384" t="s">
        <v>284</v>
      </c>
      <c r="L182" s="298"/>
      <c r="M182" s="385"/>
      <c r="N182" s="386"/>
      <c r="O182" s="386"/>
      <c r="P182" s="386"/>
      <c r="Q182" s="386"/>
      <c r="R182" s="386"/>
      <c r="S182" s="386"/>
      <c r="T182" s="387"/>
      <c r="AT182" s="288" t="s">
        <v>139</v>
      </c>
      <c r="AU182" s="288" t="s">
        <v>77</v>
      </c>
    </row>
    <row r="183" spans="2:65" s="352" customFormat="1" ht="22.9" customHeight="1">
      <c r="B183" s="351"/>
      <c r="D183" s="353" t="s">
        <v>66</v>
      </c>
      <c r="E183" s="362" t="s">
        <v>285</v>
      </c>
      <c r="F183" s="362" t="s">
        <v>286</v>
      </c>
      <c r="J183" s="363">
        <f>BK183</f>
        <v>0</v>
      </c>
      <c r="L183" s="351"/>
      <c r="M183" s="356"/>
      <c r="N183" s="357"/>
      <c r="O183" s="357"/>
      <c r="P183" s="358">
        <f>SUM(P184:P194)</f>
        <v>19.458539999999999</v>
      </c>
      <c r="Q183" s="357"/>
      <c r="R183" s="358">
        <f>SUM(R184:R194)</f>
        <v>1.00552E-2</v>
      </c>
      <c r="S183" s="357"/>
      <c r="T183" s="359">
        <f>SUM(T184:T194)</f>
        <v>6.5519999999999995E-2</v>
      </c>
      <c r="AR183" s="353" t="s">
        <v>77</v>
      </c>
      <c r="AT183" s="360" t="s">
        <v>66</v>
      </c>
      <c r="AU183" s="360" t="s">
        <v>75</v>
      </c>
      <c r="AY183" s="353" t="s">
        <v>118</v>
      </c>
      <c r="BK183" s="361">
        <f>SUM(BK184:BK194)</f>
        <v>0</v>
      </c>
    </row>
    <row r="184" spans="2:65" s="297" customFormat="1" ht="16.5" customHeight="1">
      <c r="B184" s="298"/>
      <c r="C184" s="364">
        <v>34</v>
      </c>
      <c r="D184" s="364" t="s">
        <v>121</v>
      </c>
      <c r="E184" s="365" t="s">
        <v>287</v>
      </c>
      <c r="F184" s="413" t="s">
        <v>748</v>
      </c>
      <c r="G184" s="367" t="s">
        <v>753</v>
      </c>
      <c r="H184" s="368">
        <v>12</v>
      </c>
      <c r="I184" s="237"/>
      <c r="J184" s="369">
        <f>ROUND(I184*H184,2)</f>
        <v>0</v>
      </c>
      <c r="K184" s="366" t="s">
        <v>3</v>
      </c>
      <c r="L184" s="298"/>
      <c r="M184" s="370" t="s">
        <v>3</v>
      </c>
      <c r="N184" s="371" t="s">
        <v>38</v>
      </c>
      <c r="O184" s="372">
        <v>0</v>
      </c>
      <c r="P184" s="372">
        <f>O184*H184</f>
        <v>0</v>
      </c>
      <c r="Q184" s="372">
        <v>0</v>
      </c>
      <c r="R184" s="372">
        <f>Q184*H184</f>
        <v>0</v>
      </c>
      <c r="S184" s="372">
        <v>0</v>
      </c>
      <c r="T184" s="373">
        <f>S184*H184</f>
        <v>0</v>
      </c>
      <c r="AR184" s="288" t="s">
        <v>201</v>
      </c>
      <c r="AT184" s="288" t="s">
        <v>121</v>
      </c>
      <c r="AU184" s="288" t="s">
        <v>77</v>
      </c>
      <c r="AY184" s="288" t="s">
        <v>118</v>
      </c>
      <c r="BE184" s="374">
        <f>IF(N184="základní",J184,0)</f>
        <v>0</v>
      </c>
      <c r="BF184" s="374">
        <f>IF(N184="snížená",J184,0)</f>
        <v>0</v>
      </c>
      <c r="BG184" s="374">
        <f>IF(N184="zákl. přenesená",J184,0)</f>
        <v>0</v>
      </c>
      <c r="BH184" s="374">
        <f>IF(N184="sníž. přenesená",J184,0)</f>
        <v>0</v>
      </c>
      <c r="BI184" s="374">
        <f>IF(N184="nulová",J184,0)</f>
        <v>0</v>
      </c>
      <c r="BJ184" s="288" t="s">
        <v>75</v>
      </c>
      <c r="BK184" s="374">
        <f>ROUND(I184*H184,2)</f>
        <v>0</v>
      </c>
      <c r="BL184" s="288" t="s">
        <v>201</v>
      </c>
      <c r="BM184" s="288" t="s">
        <v>288</v>
      </c>
    </row>
    <row r="185" spans="2:65" s="297" customFormat="1" ht="16.5" customHeight="1">
      <c r="B185" s="298"/>
      <c r="C185" s="364">
        <v>35</v>
      </c>
      <c r="D185" s="364" t="s">
        <v>121</v>
      </c>
      <c r="E185" s="365" t="s">
        <v>289</v>
      </c>
      <c r="F185" s="366" t="s">
        <v>290</v>
      </c>
      <c r="G185" s="367" t="s">
        <v>152</v>
      </c>
      <c r="H185" s="368">
        <v>2</v>
      </c>
      <c r="I185" s="237"/>
      <c r="J185" s="369">
        <f>ROUND(I185*H185,2)</f>
        <v>0</v>
      </c>
      <c r="K185" s="366" t="s">
        <v>125</v>
      </c>
      <c r="L185" s="298"/>
      <c r="M185" s="370" t="s">
        <v>3</v>
      </c>
      <c r="N185" s="371" t="s">
        <v>38</v>
      </c>
      <c r="O185" s="372">
        <v>0.45</v>
      </c>
      <c r="P185" s="372">
        <f>O185*H185</f>
        <v>0.9</v>
      </c>
      <c r="Q185" s="372">
        <v>0</v>
      </c>
      <c r="R185" s="372">
        <f>Q185*H185</f>
        <v>0</v>
      </c>
      <c r="S185" s="372">
        <v>0</v>
      </c>
      <c r="T185" s="373">
        <f>S185*H185</f>
        <v>0</v>
      </c>
      <c r="AR185" s="288" t="s">
        <v>201</v>
      </c>
      <c r="AT185" s="288" t="s">
        <v>121</v>
      </c>
      <c r="AU185" s="288" t="s">
        <v>77</v>
      </c>
      <c r="AY185" s="288" t="s">
        <v>118</v>
      </c>
      <c r="BE185" s="374">
        <f>IF(N185="základní",J185,0)</f>
        <v>0</v>
      </c>
      <c r="BF185" s="374">
        <f>IF(N185="snížená",J185,0)</f>
        <v>0</v>
      </c>
      <c r="BG185" s="374">
        <f>IF(N185="zákl. přenesená",J185,0)</f>
        <v>0</v>
      </c>
      <c r="BH185" s="374">
        <f>IF(N185="sníž. přenesená",J185,0)</f>
        <v>0</v>
      </c>
      <c r="BI185" s="374">
        <f>IF(N185="nulová",J185,0)</f>
        <v>0</v>
      </c>
      <c r="BJ185" s="288" t="s">
        <v>75</v>
      </c>
      <c r="BK185" s="374">
        <f>ROUND(I185*H185,2)</f>
        <v>0</v>
      </c>
      <c r="BL185" s="288" t="s">
        <v>201</v>
      </c>
      <c r="BM185" s="288" t="s">
        <v>291</v>
      </c>
    </row>
    <row r="186" spans="2:65" s="297" customFormat="1" ht="136.5">
      <c r="B186" s="298"/>
      <c r="D186" s="377" t="s">
        <v>139</v>
      </c>
      <c r="F186" s="384" t="s">
        <v>292</v>
      </c>
      <c r="L186" s="298"/>
      <c r="M186" s="385"/>
      <c r="N186" s="386"/>
      <c r="O186" s="386"/>
      <c r="P186" s="386"/>
      <c r="Q186" s="386"/>
      <c r="R186" s="386"/>
      <c r="S186" s="386"/>
      <c r="T186" s="387"/>
      <c r="AT186" s="288" t="s">
        <v>139</v>
      </c>
      <c r="AU186" s="288" t="s">
        <v>77</v>
      </c>
    </row>
    <row r="187" spans="2:65" s="297" customFormat="1" ht="16.5" customHeight="1">
      <c r="B187" s="298"/>
      <c r="C187" s="403">
        <v>36</v>
      </c>
      <c r="D187" s="403" t="s">
        <v>156</v>
      </c>
      <c r="E187" s="404" t="s">
        <v>293</v>
      </c>
      <c r="F187" s="405" t="s">
        <v>294</v>
      </c>
      <c r="G187" s="406" t="s">
        <v>152</v>
      </c>
      <c r="H187" s="407">
        <v>2</v>
      </c>
      <c r="I187" s="238"/>
      <c r="J187" s="408">
        <f>ROUND(I187*H187,2)</f>
        <v>0</v>
      </c>
      <c r="K187" s="405" t="s">
        <v>153</v>
      </c>
      <c r="L187" s="409"/>
      <c r="M187" s="410" t="s">
        <v>3</v>
      </c>
      <c r="N187" s="411" t="s">
        <v>38</v>
      </c>
      <c r="O187" s="372">
        <v>0</v>
      </c>
      <c r="P187" s="372">
        <f>O187*H187</f>
        <v>0</v>
      </c>
      <c r="Q187" s="372">
        <v>4.7000000000000002E-3</v>
      </c>
      <c r="R187" s="372">
        <f>Q187*H187</f>
        <v>9.4000000000000004E-3</v>
      </c>
      <c r="S187" s="372">
        <v>0</v>
      </c>
      <c r="T187" s="373">
        <f>S187*H187</f>
        <v>0</v>
      </c>
      <c r="AR187" s="288" t="s">
        <v>261</v>
      </c>
      <c r="AT187" s="288" t="s">
        <v>156</v>
      </c>
      <c r="AU187" s="288" t="s">
        <v>77</v>
      </c>
      <c r="AY187" s="288" t="s">
        <v>118</v>
      </c>
      <c r="BE187" s="374">
        <f>IF(N187="základní",J187,0)</f>
        <v>0</v>
      </c>
      <c r="BF187" s="374">
        <f>IF(N187="snížená",J187,0)</f>
        <v>0</v>
      </c>
      <c r="BG187" s="374">
        <f>IF(N187="zákl. přenesená",J187,0)</f>
        <v>0</v>
      </c>
      <c r="BH187" s="374">
        <f>IF(N187="sníž. přenesená",J187,0)</f>
        <v>0</v>
      </c>
      <c r="BI187" s="374">
        <f>IF(N187="nulová",J187,0)</f>
        <v>0</v>
      </c>
      <c r="BJ187" s="288" t="s">
        <v>75</v>
      </c>
      <c r="BK187" s="374">
        <f>ROUND(I187*H187,2)</f>
        <v>0</v>
      </c>
      <c r="BL187" s="288" t="s">
        <v>201</v>
      </c>
      <c r="BM187" s="288" t="s">
        <v>295</v>
      </c>
    </row>
    <row r="188" spans="2:65" s="297" customFormat="1" ht="16.5" customHeight="1">
      <c r="B188" s="298"/>
      <c r="C188" s="364">
        <v>37</v>
      </c>
      <c r="D188" s="364" t="s">
        <v>121</v>
      </c>
      <c r="E188" s="365" t="s">
        <v>296</v>
      </c>
      <c r="F188" s="366" t="s">
        <v>297</v>
      </c>
      <c r="G188" s="367" t="s">
        <v>124</v>
      </c>
      <c r="H188" s="368">
        <v>16.38</v>
      </c>
      <c r="I188" s="237"/>
      <c r="J188" s="369">
        <f>ROUND(I188*H188,2)</f>
        <v>0</v>
      </c>
      <c r="K188" s="366" t="s">
        <v>125</v>
      </c>
      <c r="L188" s="298"/>
      <c r="M188" s="370" t="s">
        <v>3</v>
      </c>
      <c r="N188" s="371" t="s">
        <v>38</v>
      </c>
      <c r="O188" s="372">
        <v>0.41</v>
      </c>
      <c r="P188" s="372">
        <f>O188*H188</f>
        <v>6.7157999999999989</v>
      </c>
      <c r="Q188" s="372">
        <v>0</v>
      </c>
      <c r="R188" s="372">
        <f>Q188*H188</f>
        <v>0</v>
      </c>
      <c r="S188" s="372">
        <v>4.0000000000000001E-3</v>
      </c>
      <c r="T188" s="373">
        <f>S188*H188</f>
        <v>6.5519999999999995E-2</v>
      </c>
      <c r="AR188" s="288" t="s">
        <v>201</v>
      </c>
      <c r="AT188" s="288" t="s">
        <v>121</v>
      </c>
      <c r="AU188" s="288" t="s">
        <v>77</v>
      </c>
      <c r="AY188" s="288" t="s">
        <v>118</v>
      </c>
      <c r="BE188" s="374">
        <f>IF(N188="základní",J188,0)</f>
        <v>0</v>
      </c>
      <c r="BF188" s="374">
        <f>IF(N188="snížená",J188,0)</f>
        <v>0</v>
      </c>
      <c r="BG188" s="374">
        <f>IF(N188="zákl. přenesená",J188,0)</f>
        <v>0</v>
      </c>
      <c r="BH188" s="374">
        <f>IF(N188="sníž. přenesená",J188,0)</f>
        <v>0</v>
      </c>
      <c r="BI188" s="374">
        <f>IF(N188="nulová",J188,0)</f>
        <v>0</v>
      </c>
      <c r="BJ188" s="288" t="s">
        <v>75</v>
      </c>
      <c r="BK188" s="374">
        <f>ROUND(I188*H188,2)</f>
        <v>0</v>
      </c>
      <c r="BL188" s="288" t="s">
        <v>201</v>
      </c>
      <c r="BM188" s="288" t="s">
        <v>298</v>
      </c>
    </row>
    <row r="189" spans="2:65" s="376" customFormat="1">
      <c r="B189" s="375"/>
      <c r="D189" s="377" t="s">
        <v>128</v>
      </c>
      <c r="E189" s="378" t="s">
        <v>3</v>
      </c>
      <c r="F189" s="379" t="s">
        <v>299</v>
      </c>
      <c r="H189" s="380">
        <v>16.38</v>
      </c>
      <c r="L189" s="375"/>
      <c r="M189" s="381"/>
      <c r="N189" s="382"/>
      <c r="O189" s="382"/>
      <c r="P189" s="382"/>
      <c r="Q189" s="382"/>
      <c r="R189" s="382"/>
      <c r="S189" s="382"/>
      <c r="T189" s="383"/>
      <c r="AT189" s="378" t="s">
        <v>128</v>
      </c>
      <c r="AU189" s="378" t="s">
        <v>77</v>
      </c>
      <c r="AV189" s="376" t="s">
        <v>77</v>
      </c>
      <c r="AW189" s="376" t="s">
        <v>28</v>
      </c>
      <c r="AX189" s="376" t="s">
        <v>67</v>
      </c>
      <c r="AY189" s="378" t="s">
        <v>118</v>
      </c>
    </row>
    <row r="190" spans="2:65" s="396" customFormat="1">
      <c r="B190" s="395"/>
      <c r="D190" s="377" t="s">
        <v>128</v>
      </c>
      <c r="E190" s="397" t="s">
        <v>3</v>
      </c>
      <c r="F190" s="398" t="s">
        <v>143</v>
      </c>
      <c r="H190" s="399">
        <v>16.38</v>
      </c>
      <c r="L190" s="395"/>
      <c r="M190" s="400"/>
      <c r="N190" s="401"/>
      <c r="O190" s="401"/>
      <c r="P190" s="401"/>
      <c r="Q190" s="401"/>
      <c r="R190" s="401"/>
      <c r="S190" s="401"/>
      <c r="T190" s="402"/>
      <c r="AT190" s="397" t="s">
        <v>128</v>
      </c>
      <c r="AU190" s="397" t="s">
        <v>77</v>
      </c>
      <c r="AV190" s="396" t="s">
        <v>126</v>
      </c>
      <c r="AW190" s="396" t="s">
        <v>28</v>
      </c>
      <c r="AX190" s="396" t="s">
        <v>75</v>
      </c>
      <c r="AY190" s="397" t="s">
        <v>118</v>
      </c>
    </row>
    <row r="191" spans="2:65" s="297" customFormat="1" ht="16.5" customHeight="1">
      <c r="B191" s="298"/>
      <c r="C191" s="364">
        <v>38</v>
      </c>
      <c r="D191" s="364" t="s">
        <v>121</v>
      </c>
      <c r="E191" s="365" t="s">
        <v>300</v>
      </c>
      <c r="F191" s="366" t="s">
        <v>301</v>
      </c>
      <c r="G191" s="367" t="s">
        <v>124</v>
      </c>
      <c r="H191" s="368">
        <v>16.38</v>
      </c>
      <c r="I191" s="237"/>
      <c r="J191" s="369">
        <f>ROUND(I191*H191,2)</f>
        <v>0</v>
      </c>
      <c r="K191" s="366" t="s">
        <v>125</v>
      </c>
      <c r="L191" s="298"/>
      <c r="M191" s="370" t="s">
        <v>3</v>
      </c>
      <c r="N191" s="371" t="s">
        <v>38</v>
      </c>
      <c r="O191" s="372">
        <v>0.72299999999999998</v>
      </c>
      <c r="P191" s="372">
        <f>O191*H191</f>
        <v>11.842739999999999</v>
      </c>
      <c r="Q191" s="372">
        <v>4.0000000000000003E-5</v>
      </c>
      <c r="R191" s="372">
        <f>Q191*H191</f>
        <v>6.5519999999999999E-4</v>
      </c>
      <c r="S191" s="372">
        <v>0</v>
      </c>
      <c r="T191" s="373">
        <f>S191*H191</f>
        <v>0</v>
      </c>
      <c r="AR191" s="288" t="s">
        <v>201</v>
      </c>
      <c r="AT191" s="288" t="s">
        <v>121</v>
      </c>
      <c r="AU191" s="288" t="s">
        <v>77</v>
      </c>
      <c r="AY191" s="288" t="s">
        <v>118</v>
      </c>
      <c r="BE191" s="374">
        <f>IF(N191="základní",J191,0)</f>
        <v>0</v>
      </c>
      <c r="BF191" s="374">
        <f>IF(N191="snížená",J191,0)</f>
        <v>0</v>
      </c>
      <c r="BG191" s="374">
        <f>IF(N191="zákl. přenesená",J191,0)</f>
        <v>0</v>
      </c>
      <c r="BH191" s="374">
        <f>IF(N191="sníž. přenesená",J191,0)</f>
        <v>0</v>
      </c>
      <c r="BI191" s="374">
        <f>IF(N191="nulová",J191,0)</f>
        <v>0</v>
      </c>
      <c r="BJ191" s="288" t="s">
        <v>75</v>
      </c>
      <c r="BK191" s="374">
        <f>ROUND(I191*H191,2)</f>
        <v>0</v>
      </c>
      <c r="BL191" s="288" t="s">
        <v>201</v>
      </c>
      <c r="BM191" s="288" t="s">
        <v>302</v>
      </c>
    </row>
    <row r="192" spans="2:65" s="297" customFormat="1" ht="78">
      <c r="B192" s="298"/>
      <c r="D192" s="377" t="s">
        <v>139</v>
      </c>
      <c r="F192" s="384" t="s">
        <v>303</v>
      </c>
      <c r="L192" s="298"/>
      <c r="M192" s="385"/>
      <c r="N192" s="386"/>
      <c r="O192" s="386"/>
      <c r="P192" s="386"/>
      <c r="Q192" s="386"/>
      <c r="R192" s="386"/>
      <c r="S192" s="386"/>
      <c r="T192" s="387"/>
      <c r="AT192" s="288" t="s">
        <v>139</v>
      </c>
      <c r="AU192" s="288" t="s">
        <v>77</v>
      </c>
    </row>
    <row r="193" spans="2:65" s="297" customFormat="1" ht="22.5" customHeight="1">
      <c r="B193" s="298"/>
      <c r="C193" s="364">
        <v>39</v>
      </c>
      <c r="D193" s="364" t="s">
        <v>121</v>
      </c>
      <c r="E193" s="365" t="s">
        <v>304</v>
      </c>
      <c r="F193" s="366" t="s">
        <v>305</v>
      </c>
      <c r="G193" s="367" t="s">
        <v>265</v>
      </c>
      <c r="H193" s="368">
        <f>CEILING(SUM(J184:J192)/100,1)</f>
        <v>0</v>
      </c>
      <c r="I193" s="237"/>
      <c r="J193" s="369">
        <f>ROUND(I193*H193,2)</f>
        <v>0</v>
      </c>
      <c r="K193" s="366" t="s">
        <v>125</v>
      </c>
      <c r="L193" s="298"/>
      <c r="M193" s="370" t="s">
        <v>3</v>
      </c>
      <c r="N193" s="371" t="s">
        <v>38</v>
      </c>
      <c r="O193" s="372">
        <v>0</v>
      </c>
      <c r="P193" s="372">
        <f>O193*H193</f>
        <v>0</v>
      </c>
      <c r="Q193" s="372">
        <v>0</v>
      </c>
      <c r="R193" s="372">
        <f>Q193*H193</f>
        <v>0</v>
      </c>
      <c r="S193" s="372">
        <v>0</v>
      </c>
      <c r="T193" s="373">
        <f>S193*H193</f>
        <v>0</v>
      </c>
      <c r="AR193" s="288" t="s">
        <v>201</v>
      </c>
      <c r="AT193" s="288" t="s">
        <v>121</v>
      </c>
      <c r="AU193" s="288" t="s">
        <v>77</v>
      </c>
      <c r="AY193" s="288" t="s">
        <v>118</v>
      </c>
      <c r="BE193" s="374">
        <f>IF(N193="základní",J193,0)</f>
        <v>0</v>
      </c>
      <c r="BF193" s="374">
        <f>IF(N193="snížená",J193,0)</f>
        <v>0</v>
      </c>
      <c r="BG193" s="374">
        <f>IF(N193="zákl. přenesená",J193,0)</f>
        <v>0</v>
      </c>
      <c r="BH193" s="374">
        <f>IF(N193="sníž. přenesená",J193,0)</f>
        <v>0</v>
      </c>
      <c r="BI193" s="374">
        <f>IF(N193="nulová",J193,0)</f>
        <v>0</v>
      </c>
      <c r="BJ193" s="288" t="s">
        <v>75</v>
      </c>
      <c r="BK193" s="374">
        <f>ROUND(I193*H193,2)</f>
        <v>0</v>
      </c>
      <c r="BL193" s="288" t="s">
        <v>201</v>
      </c>
      <c r="BM193" s="288" t="s">
        <v>306</v>
      </c>
    </row>
    <row r="194" spans="2:65" s="297" customFormat="1" ht="97.5">
      <c r="B194" s="298"/>
      <c r="D194" s="377" t="s">
        <v>139</v>
      </c>
      <c r="F194" s="384" t="s">
        <v>307</v>
      </c>
      <c r="L194" s="298"/>
      <c r="M194" s="385"/>
      <c r="N194" s="386"/>
      <c r="O194" s="386"/>
      <c r="P194" s="386"/>
      <c r="Q194" s="386"/>
      <c r="R194" s="386"/>
      <c r="S194" s="386"/>
      <c r="T194" s="387"/>
      <c r="AT194" s="288" t="s">
        <v>139</v>
      </c>
      <c r="AU194" s="288" t="s">
        <v>77</v>
      </c>
    </row>
    <row r="195" spans="2:65" s="352" customFormat="1" ht="22.9" customHeight="1">
      <c r="B195" s="351"/>
      <c r="D195" s="353" t="s">
        <v>66</v>
      </c>
      <c r="E195" s="362" t="s">
        <v>308</v>
      </c>
      <c r="F195" s="362" t="s">
        <v>309</v>
      </c>
      <c r="J195" s="363">
        <f>BK195</f>
        <v>0</v>
      </c>
      <c r="L195" s="351"/>
      <c r="M195" s="356"/>
      <c r="N195" s="357"/>
      <c r="O195" s="357"/>
      <c r="P195" s="358">
        <f>SUM(P196:P206)</f>
        <v>7.9491499999999995</v>
      </c>
      <c r="Q195" s="357"/>
      <c r="R195" s="358">
        <f>SUM(R196:R206)</f>
        <v>1.3655249999999999E-2</v>
      </c>
      <c r="S195" s="357"/>
      <c r="T195" s="359">
        <f>SUM(T196:T206)</f>
        <v>0</v>
      </c>
      <c r="AR195" s="353" t="s">
        <v>77</v>
      </c>
      <c r="AT195" s="360" t="s">
        <v>66</v>
      </c>
      <c r="AU195" s="360" t="s">
        <v>75</v>
      </c>
      <c r="AY195" s="353" t="s">
        <v>118</v>
      </c>
      <c r="BK195" s="361">
        <f>SUM(BK196:BK206)</f>
        <v>0</v>
      </c>
    </row>
    <row r="196" spans="2:65" s="297" customFormat="1" ht="16.5" customHeight="1">
      <c r="B196" s="298"/>
      <c r="C196" s="364">
        <v>40</v>
      </c>
      <c r="D196" s="364" t="s">
        <v>121</v>
      </c>
      <c r="E196" s="365" t="s">
        <v>310</v>
      </c>
      <c r="F196" s="366" t="s">
        <v>311</v>
      </c>
      <c r="G196" s="367" t="s">
        <v>124</v>
      </c>
      <c r="H196" s="368">
        <v>2.8250000000000002</v>
      </c>
      <c r="I196" s="237"/>
      <c r="J196" s="369">
        <f>ROUND(I196*H196,2)</f>
        <v>0</v>
      </c>
      <c r="K196" s="366" t="s">
        <v>125</v>
      </c>
      <c r="L196" s="298"/>
      <c r="M196" s="370" t="s">
        <v>3</v>
      </c>
      <c r="N196" s="371" t="s">
        <v>38</v>
      </c>
      <c r="O196" s="372">
        <v>0.1</v>
      </c>
      <c r="P196" s="372">
        <f>O196*H196</f>
        <v>0.28250000000000003</v>
      </c>
      <c r="Q196" s="372">
        <v>6.9999999999999994E-5</v>
      </c>
      <c r="R196" s="372">
        <f>Q196*H196</f>
        <v>1.9774999999999998E-4</v>
      </c>
      <c r="S196" s="372">
        <v>0</v>
      </c>
      <c r="T196" s="373">
        <f>S196*H196</f>
        <v>0</v>
      </c>
      <c r="AR196" s="288" t="s">
        <v>201</v>
      </c>
      <c r="AT196" s="288" t="s">
        <v>121</v>
      </c>
      <c r="AU196" s="288" t="s">
        <v>77</v>
      </c>
      <c r="AY196" s="288" t="s">
        <v>118</v>
      </c>
      <c r="BE196" s="374">
        <f>IF(N196="základní",J196,0)</f>
        <v>0</v>
      </c>
      <c r="BF196" s="374">
        <f>IF(N196="snížená",J196,0)</f>
        <v>0</v>
      </c>
      <c r="BG196" s="374">
        <f>IF(N196="zákl. přenesená",J196,0)</f>
        <v>0</v>
      </c>
      <c r="BH196" s="374">
        <f>IF(N196="sníž. přenesená",J196,0)</f>
        <v>0</v>
      </c>
      <c r="BI196" s="374">
        <f>IF(N196="nulová",J196,0)</f>
        <v>0</v>
      </c>
      <c r="BJ196" s="288" t="s">
        <v>75</v>
      </c>
      <c r="BK196" s="374">
        <f>ROUND(I196*H196,2)</f>
        <v>0</v>
      </c>
      <c r="BL196" s="288" t="s">
        <v>201</v>
      </c>
      <c r="BM196" s="288" t="s">
        <v>312</v>
      </c>
    </row>
    <row r="197" spans="2:65" s="376" customFormat="1">
      <c r="B197" s="375"/>
      <c r="D197" s="377" t="s">
        <v>128</v>
      </c>
      <c r="E197" s="378" t="s">
        <v>3</v>
      </c>
      <c r="F197" s="379" t="s">
        <v>313</v>
      </c>
      <c r="H197" s="380">
        <v>2.8250000000000002</v>
      </c>
      <c r="L197" s="375"/>
      <c r="M197" s="381"/>
      <c r="N197" s="382"/>
      <c r="O197" s="382"/>
      <c r="P197" s="382"/>
      <c r="Q197" s="382"/>
      <c r="R197" s="382"/>
      <c r="S197" s="382"/>
      <c r="T197" s="383"/>
      <c r="AT197" s="378" t="s">
        <v>128</v>
      </c>
      <c r="AU197" s="378" t="s">
        <v>77</v>
      </c>
      <c r="AV197" s="376" t="s">
        <v>77</v>
      </c>
      <c r="AW197" s="376" t="s">
        <v>28</v>
      </c>
      <c r="AX197" s="376" t="s">
        <v>67</v>
      </c>
      <c r="AY197" s="378" t="s">
        <v>118</v>
      </c>
    </row>
    <row r="198" spans="2:65" s="396" customFormat="1">
      <c r="B198" s="395"/>
      <c r="D198" s="377" t="s">
        <v>128</v>
      </c>
      <c r="E198" s="397" t="s">
        <v>3</v>
      </c>
      <c r="F198" s="398" t="s">
        <v>143</v>
      </c>
      <c r="H198" s="399">
        <v>2.8250000000000002</v>
      </c>
      <c r="L198" s="395"/>
      <c r="M198" s="400"/>
      <c r="N198" s="401"/>
      <c r="O198" s="401"/>
      <c r="P198" s="401"/>
      <c r="Q198" s="401"/>
      <c r="R198" s="401"/>
      <c r="S198" s="401"/>
      <c r="T198" s="402"/>
      <c r="AT198" s="397" t="s">
        <v>128</v>
      </c>
      <c r="AU198" s="397" t="s">
        <v>77</v>
      </c>
      <c r="AV198" s="396" t="s">
        <v>126</v>
      </c>
      <c r="AW198" s="396" t="s">
        <v>28</v>
      </c>
      <c r="AX198" s="396" t="s">
        <v>75</v>
      </c>
      <c r="AY198" s="397" t="s">
        <v>118</v>
      </c>
    </row>
    <row r="199" spans="2:65" s="297" customFormat="1" ht="16.5" customHeight="1">
      <c r="B199" s="298"/>
      <c r="C199" s="364">
        <v>41</v>
      </c>
      <c r="D199" s="364" t="s">
        <v>121</v>
      </c>
      <c r="E199" s="365" t="s">
        <v>314</v>
      </c>
      <c r="F199" s="366" t="s">
        <v>315</v>
      </c>
      <c r="G199" s="367" t="s">
        <v>124</v>
      </c>
      <c r="H199" s="368">
        <v>2.8250000000000002</v>
      </c>
      <c r="I199" s="237"/>
      <c r="J199" s="369">
        <f>ROUND(I199*H199,2)</f>
        <v>0</v>
      </c>
      <c r="K199" s="366" t="s">
        <v>125</v>
      </c>
      <c r="L199" s="298"/>
      <c r="M199" s="370" t="s">
        <v>3</v>
      </c>
      <c r="N199" s="371" t="s">
        <v>38</v>
      </c>
      <c r="O199" s="372">
        <v>0.184</v>
      </c>
      <c r="P199" s="372">
        <f>O199*H199</f>
        <v>0.51980000000000004</v>
      </c>
      <c r="Q199" s="372">
        <v>1.3999999999999999E-4</v>
      </c>
      <c r="R199" s="372">
        <f>Q199*H199</f>
        <v>3.9549999999999996E-4</v>
      </c>
      <c r="S199" s="372">
        <v>0</v>
      </c>
      <c r="T199" s="373">
        <f>S199*H199</f>
        <v>0</v>
      </c>
      <c r="AR199" s="288" t="s">
        <v>201</v>
      </c>
      <c r="AT199" s="288" t="s">
        <v>121</v>
      </c>
      <c r="AU199" s="288" t="s">
        <v>77</v>
      </c>
      <c r="AY199" s="288" t="s">
        <v>118</v>
      </c>
      <c r="BE199" s="374">
        <f>IF(N199="základní",J199,0)</f>
        <v>0</v>
      </c>
      <c r="BF199" s="374">
        <f>IF(N199="snížená",J199,0)</f>
        <v>0</v>
      </c>
      <c r="BG199" s="374">
        <f>IF(N199="zákl. přenesená",J199,0)</f>
        <v>0</v>
      </c>
      <c r="BH199" s="374">
        <f>IF(N199="sníž. přenesená",J199,0)</f>
        <v>0</v>
      </c>
      <c r="BI199" s="374">
        <f>IF(N199="nulová",J199,0)</f>
        <v>0</v>
      </c>
      <c r="BJ199" s="288" t="s">
        <v>75</v>
      </c>
      <c r="BK199" s="374">
        <f>ROUND(I199*H199,2)</f>
        <v>0</v>
      </c>
      <c r="BL199" s="288" t="s">
        <v>201</v>
      </c>
      <c r="BM199" s="288" t="s">
        <v>316</v>
      </c>
    </row>
    <row r="200" spans="2:65" s="297" customFormat="1" ht="16.5" customHeight="1">
      <c r="B200" s="298"/>
      <c r="C200" s="364">
        <v>42</v>
      </c>
      <c r="D200" s="364" t="s">
        <v>121</v>
      </c>
      <c r="E200" s="365" t="s">
        <v>317</v>
      </c>
      <c r="F200" s="366" t="s">
        <v>318</v>
      </c>
      <c r="G200" s="367" t="s">
        <v>124</v>
      </c>
      <c r="H200" s="368">
        <v>2.8250000000000002</v>
      </c>
      <c r="I200" s="237"/>
      <c r="J200" s="369">
        <f>ROUND(I200*H200,2)</f>
        <v>0</v>
      </c>
      <c r="K200" s="366" t="s">
        <v>125</v>
      </c>
      <c r="L200" s="298"/>
      <c r="M200" s="370" t="s">
        <v>3</v>
      </c>
      <c r="N200" s="371" t="s">
        <v>38</v>
      </c>
      <c r="O200" s="372">
        <v>0.16600000000000001</v>
      </c>
      <c r="P200" s="372">
        <f>O200*H200</f>
        <v>0.46895000000000003</v>
      </c>
      <c r="Q200" s="372">
        <v>1.2E-4</v>
      </c>
      <c r="R200" s="372">
        <f>Q200*H200</f>
        <v>3.3900000000000005E-4</v>
      </c>
      <c r="S200" s="372">
        <v>0</v>
      </c>
      <c r="T200" s="373">
        <f>S200*H200</f>
        <v>0</v>
      </c>
      <c r="AR200" s="288" t="s">
        <v>201</v>
      </c>
      <c r="AT200" s="288" t="s">
        <v>121</v>
      </c>
      <c r="AU200" s="288" t="s">
        <v>77</v>
      </c>
      <c r="AY200" s="288" t="s">
        <v>118</v>
      </c>
      <c r="BE200" s="374">
        <f>IF(N200="základní",J200,0)</f>
        <v>0</v>
      </c>
      <c r="BF200" s="374">
        <f>IF(N200="snížená",J200,0)</f>
        <v>0</v>
      </c>
      <c r="BG200" s="374">
        <f>IF(N200="zákl. přenesená",J200,0)</f>
        <v>0</v>
      </c>
      <c r="BH200" s="374">
        <f>IF(N200="sníž. přenesená",J200,0)</f>
        <v>0</v>
      </c>
      <c r="BI200" s="374">
        <f>IF(N200="nulová",J200,0)</f>
        <v>0</v>
      </c>
      <c r="BJ200" s="288" t="s">
        <v>75</v>
      </c>
      <c r="BK200" s="374">
        <f>ROUND(I200*H200,2)</f>
        <v>0</v>
      </c>
      <c r="BL200" s="288" t="s">
        <v>201</v>
      </c>
      <c r="BM200" s="288" t="s">
        <v>319</v>
      </c>
    </row>
    <row r="201" spans="2:65" s="297" customFormat="1" ht="16.5" customHeight="1">
      <c r="B201" s="298"/>
      <c r="C201" s="364">
        <v>43</v>
      </c>
      <c r="D201" s="364" t="s">
        <v>121</v>
      </c>
      <c r="E201" s="365" t="s">
        <v>320</v>
      </c>
      <c r="F201" s="366" t="s">
        <v>321</v>
      </c>
      <c r="G201" s="367" t="s">
        <v>124</v>
      </c>
      <c r="H201" s="368">
        <v>2.8250000000000002</v>
      </c>
      <c r="I201" s="237"/>
      <c r="J201" s="369">
        <f>ROUND(I201*H201,2)</f>
        <v>0</v>
      </c>
      <c r="K201" s="366" t="s">
        <v>125</v>
      </c>
      <c r="L201" s="298"/>
      <c r="M201" s="370" t="s">
        <v>3</v>
      </c>
      <c r="N201" s="371" t="s">
        <v>38</v>
      </c>
      <c r="O201" s="372">
        <v>0.17199999999999999</v>
      </c>
      <c r="P201" s="372">
        <f>O201*H201</f>
        <v>0.4859</v>
      </c>
      <c r="Q201" s="372">
        <v>1.2E-4</v>
      </c>
      <c r="R201" s="372">
        <f>Q201*H201</f>
        <v>3.3900000000000005E-4</v>
      </c>
      <c r="S201" s="372">
        <v>0</v>
      </c>
      <c r="T201" s="373">
        <f>S201*H201</f>
        <v>0</v>
      </c>
      <c r="AR201" s="288" t="s">
        <v>201</v>
      </c>
      <c r="AT201" s="288" t="s">
        <v>121</v>
      </c>
      <c r="AU201" s="288" t="s">
        <v>77</v>
      </c>
      <c r="AY201" s="288" t="s">
        <v>118</v>
      </c>
      <c r="BE201" s="374">
        <f>IF(N201="základní",J201,0)</f>
        <v>0</v>
      </c>
      <c r="BF201" s="374">
        <f>IF(N201="snížená",J201,0)</f>
        <v>0</v>
      </c>
      <c r="BG201" s="374">
        <f>IF(N201="zákl. přenesená",J201,0)</f>
        <v>0</v>
      </c>
      <c r="BH201" s="374">
        <f>IF(N201="sníž. přenesená",J201,0)</f>
        <v>0</v>
      </c>
      <c r="BI201" s="374">
        <f>IF(N201="nulová",J201,0)</f>
        <v>0</v>
      </c>
      <c r="BJ201" s="288" t="s">
        <v>75</v>
      </c>
      <c r="BK201" s="374">
        <f>ROUND(I201*H201,2)</f>
        <v>0</v>
      </c>
      <c r="BL201" s="288" t="s">
        <v>201</v>
      </c>
      <c r="BM201" s="288" t="s">
        <v>322</v>
      </c>
    </row>
    <row r="202" spans="2:65" s="297" customFormat="1" ht="16.5" customHeight="1">
      <c r="B202" s="298"/>
      <c r="C202" s="364">
        <v>44</v>
      </c>
      <c r="D202" s="364" t="s">
        <v>121</v>
      </c>
      <c r="E202" s="365" t="s">
        <v>323</v>
      </c>
      <c r="F202" s="366" t="s">
        <v>324</v>
      </c>
      <c r="G202" s="367" t="s">
        <v>124</v>
      </c>
      <c r="H202" s="368">
        <v>34.4</v>
      </c>
      <c r="I202" s="237"/>
      <c r="J202" s="369">
        <f>ROUND(I202*H202,2)</f>
        <v>0</v>
      </c>
      <c r="K202" s="366" t="s">
        <v>125</v>
      </c>
      <c r="L202" s="298"/>
      <c r="M202" s="370" t="s">
        <v>3</v>
      </c>
      <c r="N202" s="371" t="s">
        <v>38</v>
      </c>
      <c r="O202" s="372">
        <v>0.18</v>
      </c>
      <c r="P202" s="372">
        <f>O202*H202</f>
        <v>6.1919999999999993</v>
      </c>
      <c r="Q202" s="372">
        <v>3.5E-4</v>
      </c>
      <c r="R202" s="372">
        <f>Q202*H202</f>
        <v>1.2039999999999999E-2</v>
      </c>
      <c r="S202" s="372">
        <v>0</v>
      </c>
      <c r="T202" s="373">
        <f>S202*H202</f>
        <v>0</v>
      </c>
      <c r="AR202" s="288" t="s">
        <v>201</v>
      </c>
      <c r="AT202" s="288" t="s">
        <v>121</v>
      </c>
      <c r="AU202" s="288" t="s">
        <v>77</v>
      </c>
      <c r="AY202" s="288" t="s">
        <v>118</v>
      </c>
      <c r="BE202" s="374">
        <f>IF(N202="základní",J202,0)</f>
        <v>0</v>
      </c>
      <c r="BF202" s="374">
        <f>IF(N202="snížená",J202,0)</f>
        <v>0</v>
      </c>
      <c r="BG202" s="374">
        <f>IF(N202="zákl. přenesená",J202,0)</f>
        <v>0</v>
      </c>
      <c r="BH202" s="374">
        <f>IF(N202="sníž. přenesená",J202,0)</f>
        <v>0</v>
      </c>
      <c r="BI202" s="374">
        <f>IF(N202="nulová",J202,0)</f>
        <v>0</v>
      </c>
      <c r="BJ202" s="288" t="s">
        <v>75</v>
      </c>
      <c r="BK202" s="374">
        <f>ROUND(I202*H202,2)</f>
        <v>0</v>
      </c>
      <c r="BL202" s="288" t="s">
        <v>201</v>
      </c>
      <c r="BM202" s="288" t="s">
        <v>325</v>
      </c>
    </row>
    <row r="203" spans="2:65" s="389" customFormat="1">
      <c r="B203" s="388"/>
      <c r="D203" s="377" t="s">
        <v>128</v>
      </c>
      <c r="E203" s="390" t="s">
        <v>3</v>
      </c>
      <c r="F203" s="391" t="s">
        <v>326</v>
      </c>
      <c r="H203" s="390" t="s">
        <v>3</v>
      </c>
      <c r="L203" s="388"/>
      <c r="M203" s="392"/>
      <c r="N203" s="393"/>
      <c r="O203" s="393"/>
      <c r="P203" s="393"/>
      <c r="Q203" s="393"/>
      <c r="R203" s="393"/>
      <c r="S203" s="393"/>
      <c r="T203" s="394"/>
      <c r="AT203" s="390" t="s">
        <v>128</v>
      </c>
      <c r="AU203" s="390" t="s">
        <v>77</v>
      </c>
      <c r="AV203" s="389" t="s">
        <v>75</v>
      </c>
      <c r="AW203" s="389" t="s">
        <v>28</v>
      </c>
      <c r="AX203" s="389" t="s">
        <v>67</v>
      </c>
      <c r="AY203" s="390" t="s">
        <v>118</v>
      </c>
    </row>
    <row r="204" spans="2:65" s="376" customFormat="1">
      <c r="B204" s="375"/>
      <c r="D204" s="377" t="s">
        <v>128</v>
      </c>
      <c r="E204" s="378" t="s">
        <v>3</v>
      </c>
      <c r="F204" s="379" t="s">
        <v>327</v>
      </c>
      <c r="H204" s="380">
        <v>34.4</v>
      </c>
      <c r="L204" s="375"/>
      <c r="M204" s="381"/>
      <c r="N204" s="382"/>
      <c r="O204" s="382"/>
      <c r="P204" s="382"/>
      <c r="Q204" s="382"/>
      <c r="R204" s="382"/>
      <c r="S204" s="382"/>
      <c r="T204" s="383"/>
      <c r="AT204" s="378" t="s">
        <v>128</v>
      </c>
      <c r="AU204" s="378" t="s">
        <v>77</v>
      </c>
      <c r="AV204" s="376" t="s">
        <v>77</v>
      </c>
      <c r="AW204" s="376" t="s">
        <v>28</v>
      </c>
      <c r="AX204" s="376" t="s">
        <v>67</v>
      </c>
      <c r="AY204" s="378" t="s">
        <v>118</v>
      </c>
    </row>
    <row r="205" spans="2:65" s="396" customFormat="1">
      <c r="B205" s="395"/>
      <c r="D205" s="377" t="s">
        <v>128</v>
      </c>
      <c r="E205" s="397" t="s">
        <v>3</v>
      </c>
      <c r="F205" s="398" t="s">
        <v>143</v>
      </c>
      <c r="H205" s="399">
        <v>34.4</v>
      </c>
      <c r="L205" s="395"/>
      <c r="M205" s="400"/>
      <c r="N205" s="401"/>
      <c r="O205" s="401"/>
      <c r="P205" s="401"/>
      <c r="Q205" s="401"/>
      <c r="R205" s="401"/>
      <c r="S205" s="401"/>
      <c r="T205" s="402"/>
      <c r="AT205" s="397" t="s">
        <v>128</v>
      </c>
      <c r="AU205" s="397" t="s">
        <v>77</v>
      </c>
      <c r="AV205" s="396" t="s">
        <v>126</v>
      </c>
      <c r="AW205" s="396" t="s">
        <v>28</v>
      </c>
      <c r="AX205" s="396" t="s">
        <v>75</v>
      </c>
      <c r="AY205" s="397" t="s">
        <v>118</v>
      </c>
    </row>
    <row r="206" spans="2:65" s="297" customFormat="1" ht="16.5" customHeight="1">
      <c r="B206" s="298"/>
      <c r="C206" s="364">
        <v>45</v>
      </c>
      <c r="D206" s="364" t="s">
        <v>121</v>
      </c>
      <c r="E206" s="365" t="s">
        <v>328</v>
      </c>
      <c r="F206" s="366" t="s">
        <v>329</v>
      </c>
      <c r="G206" s="367" t="s">
        <v>124</v>
      </c>
      <c r="H206" s="368">
        <v>34.4</v>
      </c>
      <c r="I206" s="237"/>
      <c r="J206" s="369">
        <f>ROUND(I206*H206,2)</f>
        <v>0</v>
      </c>
      <c r="K206" s="366" t="s">
        <v>125</v>
      </c>
      <c r="L206" s="298"/>
      <c r="M206" s="370" t="s">
        <v>3</v>
      </c>
      <c r="N206" s="371" t="s">
        <v>38</v>
      </c>
      <c r="O206" s="372">
        <v>0</v>
      </c>
      <c r="P206" s="372">
        <f>O206*H206</f>
        <v>0</v>
      </c>
      <c r="Q206" s="372">
        <v>1.0000000000000001E-5</v>
      </c>
      <c r="R206" s="372">
        <f>Q206*H206</f>
        <v>3.4400000000000001E-4</v>
      </c>
      <c r="S206" s="372">
        <v>0</v>
      </c>
      <c r="T206" s="373">
        <f>S206*H206</f>
        <v>0</v>
      </c>
      <c r="AR206" s="288" t="s">
        <v>201</v>
      </c>
      <c r="AT206" s="288" t="s">
        <v>121</v>
      </c>
      <c r="AU206" s="288" t="s">
        <v>77</v>
      </c>
      <c r="AY206" s="288" t="s">
        <v>118</v>
      </c>
      <c r="BE206" s="374">
        <f>IF(N206="základní",J206,0)</f>
        <v>0</v>
      </c>
      <c r="BF206" s="374">
        <f>IF(N206="snížená",J206,0)</f>
        <v>0</v>
      </c>
      <c r="BG206" s="374">
        <f>IF(N206="zákl. přenesená",J206,0)</f>
        <v>0</v>
      </c>
      <c r="BH206" s="374">
        <f>IF(N206="sníž. přenesená",J206,0)</f>
        <v>0</v>
      </c>
      <c r="BI206" s="374">
        <f>IF(N206="nulová",J206,0)</f>
        <v>0</v>
      </c>
      <c r="BJ206" s="288" t="s">
        <v>75</v>
      </c>
      <c r="BK206" s="374">
        <f>ROUND(I206*H206,2)</f>
        <v>0</v>
      </c>
      <c r="BL206" s="288" t="s">
        <v>201</v>
      </c>
      <c r="BM206" s="288" t="s">
        <v>330</v>
      </c>
    </row>
    <row r="207" spans="2:65" s="352" customFormat="1" ht="22.9" customHeight="1">
      <c r="B207" s="351"/>
      <c r="D207" s="353" t="s">
        <v>66</v>
      </c>
      <c r="E207" s="362" t="s">
        <v>331</v>
      </c>
      <c r="F207" s="362" t="s">
        <v>332</v>
      </c>
      <c r="J207" s="363">
        <f>BK207</f>
        <v>0</v>
      </c>
      <c r="L207" s="351"/>
      <c r="M207" s="356"/>
      <c r="N207" s="357"/>
      <c r="O207" s="357"/>
      <c r="P207" s="358">
        <f>SUM(P208:P228)</f>
        <v>86.250528000000003</v>
      </c>
      <c r="Q207" s="357"/>
      <c r="R207" s="358">
        <f>SUM(R208:R228)</f>
        <v>0.61785234</v>
      </c>
      <c r="S207" s="357"/>
      <c r="T207" s="359">
        <f>SUM(T208:T228)</f>
        <v>0.12854646</v>
      </c>
      <c r="AR207" s="353" t="s">
        <v>77</v>
      </c>
      <c r="AT207" s="360" t="s">
        <v>66</v>
      </c>
      <c r="AU207" s="360" t="s">
        <v>75</v>
      </c>
      <c r="AY207" s="353" t="s">
        <v>118</v>
      </c>
      <c r="BK207" s="361">
        <f>SUM(BK208:BK228)</f>
        <v>0</v>
      </c>
    </row>
    <row r="208" spans="2:65" s="297" customFormat="1" ht="16.5" customHeight="1">
      <c r="B208" s="298"/>
      <c r="C208" s="364">
        <v>46</v>
      </c>
      <c r="D208" s="364" t="s">
        <v>121</v>
      </c>
      <c r="E208" s="365" t="s">
        <v>333</v>
      </c>
      <c r="F208" s="366" t="s">
        <v>334</v>
      </c>
      <c r="G208" s="367" t="s">
        <v>124</v>
      </c>
      <c r="H208" s="368">
        <v>414.666</v>
      </c>
      <c r="I208" s="237"/>
      <c r="J208" s="369">
        <f>ROUND(I208*H208,2)</f>
        <v>0</v>
      </c>
      <c r="K208" s="366" t="s">
        <v>125</v>
      </c>
      <c r="L208" s="298"/>
      <c r="M208" s="370" t="s">
        <v>3</v>
      </c>
      <c r="N208" s="371" t="s">
        <v>38</v>
      </c>
      <c r="O208" s="372">
        <v>7.3999999999999996E-2</v>
      </c>
      <c r="P208" s="372">
        <f>O208*H208</f>
        <v>30.685283999999999</v>
      </c>
      <c r="Q208" s="372">
        <v>1E-3</v>
      </c>
      <c r="R208" s="372">
        <f>Q208*H208</f>
        <v>0.41466599999999998</v>
      </c>
      <c r="S208" s="372">
        <v>3.1E-4</v>
      </c>
      <c r="T208" s="373">
        <f>S208*H208</f>
        <v>0.12854646</v>
      </c>
      <c r="AR208" s="288" t="s">
        <v>201</v>
      </c>
      <c r="AT208" s="288" t="s">
        <v>121</v>
      </c>
      <c r="AU208" s="288" t="s">
        <v>77</v>
      </c>
      <c r="AY208" s="288" t="s">
        <v>118</v>
      </c>
      <c r="BE208" s="374">
        <f>IF(N208="základní",J208,0)</f>
        <v>0</v>
      </c>
      <c r="BF208" s="374">
        <f>IF(N208="snížená",J208,0)</f>
        <v>0</v>
      </c>
      <c r="BG208" s="374">
        <f>IF(N208="zákl. přenesená",J208,0)</f>
        <v>0</v>
      </c>
      <c r="BH208" s="374">
        <f>IF(N208="sníž. přenesená",J208,0)</f>
        <v>0</v>
      </c>
      <c r="BI208" s="374">
        <f>IF(N208="nulová",J208,0)</f>
        <v>0</v>
      </c>
      <c r="BJ208" s="288" t="s">
        <v>75</v>
      </c>
      <c r="BK208" s="374">
        <f>ROUND(I208*H208,2)</f>
        <v>0</v>
      </c>
      <c r="BL208" s="288" t="s">
        <v>201</v>
      </c>
      <c r="BM208" s="288" t="s">
        <v>335</v>
      </c>
    </row>
    <row r="209" spans="2:65" s="297" customFormat="1" ht="29.25">
      <c r="B209" s="298"/>
      <c r="D209" s="377" t="s">
        <v>139</v>
      </c>
      <c r="F209" s="384" t="s">
        <v>336</v>
      </c>
      <c r="L209" s="298"/>
      <c r="M209" s="385"/>
      <c r="N209" s="386"/>
      <c r="O209" s="386"/>
      <c r="P209" s="386"/>
      <c r="Q209" s="386"/>
      <c r="R209" s="386"/>
      <c r="S209" s="386"/>
      <c r="T209" s="387"/>
      <c r="AT209" s="288" t="s">
        <v>139</v>
      </c>
      <c r="AU209" s="288" t="s">
        <v>77</v>
      </c>
    </row>
    <row r="210" spans="2:65" s="389" customFormat="1">
      <c r="B210" s="388"/>
      <c r="D210" s="377" t="s">
        <v>128</v>
      </c>
      <c r="E210" s="390" t="s">
        <v>3</v>
      </c>
      <c r="F210" s="391" t="s">
        <v>141</v>
      </c>
      <c r="H210" s="390" t="s">
        <v>3</v>
      </c>
      <c r="L210" s="388"/>
      <c r="M210" s="392"/>
      <c r="N210" s="393"/>
      <c r="O210" s="393"/>
      <c r="P210" s="393"/>
      <c r="Q210" s="393"/>
      <c r="R210" s="393"/>
      <c r="S210" s="393"/>
      <c r="T210" s="394"/>
      <c r="AT210" s="390" t="s">
        <v>128</v>
      </c>
      <c r="AU210" s="390" t="s">
        <v>77</v>
      </c>
      <c r="AV210" s="389" t="s">
        <v>75</v>
      </c>
      <c r="AW210" s="389" t="s">
        <v>28</v>
      </c>
      <c r="AX210" s="389" t="s">
        <v>67</v>
      </c>
      <c r="AY210" s="390" t="s">
        <v>118</v>
      </c>
    </row>
    <row r="211" spans="2:65" s="376" customFormat="1">
      <c r="B211" s="375"/>
      <c r="D211" s="377" t="s">
        <v>128</v>
      </c>
      <c r="E211" s="378" t="s">
        <v>3</v>
      </c>
      <c r="F211" s="379" t="s">
        <v>337</v>
      </c>
      <c r="H211" s="380">
        <v>71.256</v>
      </c>
      <c r="L211" s="375"/>
      <c r="M211" s="381"/>
      <c r="N211" s="382"/>
      <c r="O211" s="382"/>
      <c r="P211" s="382"/>
      <c r="Q211" s="382"/>
      <c r="R211" s="382"/>
      <c r="S211" s="382"/>
      <c r="T211" s="383"/>
      <c r="AT211" s="378" t="s">
        <v>128</v>
      </c>
      <c r="AU211" s="378" t="s">
        <v>77</v>
      </c>
      <c r="AV211" s="376" t="s">
        <v>77</v>
      </c>
      <c r="AW211" s="376" t="s">
        <v>28</v>
      </c>
      <c r="AX211" s="376" t="s">
        <v>67</v>
      </c>
      <c r="AY211" s="378" t="s">
        <v>118</v>
      </c>
    </row>
    <row r="212" spans="2:65" s="389" customFormat="1">
      <c r="B212" s="388"/>
      <c r="D212" s="377" t="s">
        <v>128</v>
      </c>
      <c r="E212" s="390" t="s">
        <v>3</v>
      </c>
      <c r="F212" s="391" t="s">
        <v>181</v>
      </c>
      <c r="H212" s="390" t="s">
        <v>3</v>
      </c>
      <c r="L212" s="388"/>
      <c r="M212" s="392"/>
      <c r="N212" s="393"/>
      <c r="O212" s="393"/>
      <c r="P212" s="393"/>
      <c r="Q212" s="393"/>
      <c r="R212" s="393"/>
      <c r="S212" s="393"/>
      <c r="T212" s="394"/>
      <c r="AT212" s="390" t="s">
        <v>128</v>
      </c>
      <c r="AU212" s="390" t="s">
        <v>77</v>
      </c>
      <c r="AV212" s="389" t="s">
        <v>75</v>
      </c>
      <c r="AW212" s="389" t="s">
        <v>28</v>
      </c>
      <c r="AX212" s="389" t="s">
        <v>67</v>
      </c>
      <c r="AY212" s="390" t="s">
        <v>118</v>
      </c>
    </row>
    <row r="213" spans="2:65" s="376" customFormat="1">
      <c r="B213" s="375"/>
      <c r="D213" s="377" t="s">
        <v>128</v>
      </c>
      <c r="E213" s="378" t="s">
        <v>3</v>
      </c>
      <c r="F213" s="379" t="s">
        <v>338</v>
      </c>
      <c r="H213" s="380">
        <v>52.938000000000002</v>
      </c>
      <c r="L213" s="375"/>
      <c r="M213" s="381"/>
      <c r="N213" s="382"/>
      <c r="O213" s="382"/>
      <c r="P213" s="382"/>
      <c r="Q213" s="382"/>
      <c r="R213" s="382"/>
      <c r="S213" s="382"/>
      <c r="T213" s="383"/>
      <c r="AT213" s="378" t="s">
        <v>128</v>
      </c>
      <c r="AU213" s="378" t="s">
        <v>77</v>
      </c>
      <c r="AV213" s="376" t="s">
        <v>77</v>
      </c>
      <c r="AW213" s="376" t="s">
        <v>28</v>
      </c>
      <c r="AX213" s="376" t="s">
        <v>67</v>
      </c>
      <c r="AY213" s="378" t="s">
        <v>118</v>
      </c>
    </row>
    <row r="214" spans="2:65" s="376" customFormat="1">
      <c r="B214" s="375"/>
      <c r="D214" s="377" t="s">
        <v>128</v>
      </c>
      <c r="E214" s="378" t="s">
        <v>3</v>
      </c>
      <c r="F214" s="379" t="s">
        <v>339</v>
      </c>
      <c r="H214" s="380">
        <v>256</v>
      </c>
      <c r="L214" s="375"/>
      <c r="M214" s="381"/>
      <c r="N214" s="382"/>
      <c r="O214" s="382"/>
      <c r="P214" s="382"/>
      <c r="Q214" s="382"/>
      <c r="R214" s="382"/>
      <c r="S214" s="382"/>
      <c r="T214" s="383"/>
      <c r="AT214" s="378" t="s">
        <v>128</v>
      </c>
      <c r="AU214" s="378" t="s">
        <v>77</v>
      </c>
      <c r="AV214" s="376" t="s">
        <v>77</v>
      </c>
      <c r="AW214" s="376" t="s">
        <v>28</v>
      </c>
      <c r="AX214" s="376" t="s">
        <v>67</v>
      </c>
      <c r="AY214" s="378" t="s">
        <v>118</v>
      </c>
    </row>
    <row r="215" spans="2:65" s="389" customFormat="1">
      <c r="B215" s="388"/>
      <c r="D215" s="377" t="s">
        <v>128</v>
      </c>
      <c r="E215" s="390" t="s">
        <v>3</v>
      </c>
      <c r="F215" s="391" t="s">
        <v>326</v>
      </c>
      <c r="H215" s="390" t="s">
        <v>3</v>
      </c>
      <c r="L215" s="388"/>
      <c r="M215" s="392"/>
      <c r="N215" s="393"/>
      <c r="O215" s="393"/>
      <c r="P215" s="393"/>
      <c r="Q215" s="393"/>
      <c r="R215" s="393"/>
      <c r="S215" s="393"/>
      <c r="T215" s="394"/>
      <c r="AT215" s="390" t="s">
        <v>128</v>
      </c>
      <c r="AU215" s="390" t="s">
        <v>77</v>
      </c>
      <c r="AV215" s="389" t="s">
        <v>75</v>
      </c>
      <c r="AW215" s="389" t="s">
        <v>28</v>
      </c>
      <c r="AX215" s="389" t="s">
        <v>67</v>
      </c>
      <c r="AY215" s="390" t="s">
        <v>118</v>
      </c>
    </row>
    <row r="216" spans="2:65" s="376" customFormat="1">
      <c r="B216" s="375"/>
      <c r="D216" s="377" t="s">
        <v>128</v>
      </c>
      <c r="E216" s="378" t="s">
        <v>3</v>
      </c>
      <c r="F216" s="379" t="s">
        <v>340</v>
      </c>
      <c r="H216" s="380">
        <v>34.472000000000001</v>
      </c>
      <c r="L216" s="375"/>
      <c r="M216" s="381"/>
      <c r="N216" s="382"/>
      <c r="O216" s="382"/>
      <c r="P216" s="382"/>
      <c r="Q216" s="382"/>
      <c r="R216" s="382"/>
      <c r="S216" s="382"/>
      <c r="T216" s="383"/>
      <c r="AT216" s="378" t="s">
        <v>128</v>
      </c>
      <c r="AU216" s="378" t="s">
        <v>77</v>
      </c>
      <c r="AV216" s="376" t="s">
        <v>77</v>
      </c>
      <c r="AW216" s="376" t="s">
        <v>28</v>
      </c>
      <c r="AX216" s="376" t="s">
        <v>67</v>
      </c>
      <c r="AY216" s="378" t="s">
        <v>118</v>
      </c>
    </row>
    <row r="217" spans="2:65" s="396" customFormat="1">
      <c r="B217" s="395"/>
      <c r="D217" s="377" t="s">
        <v>128</v>
      </c>
      <c r="E217" s="397" t="s">
        <v>3</v>
      </c>
      <c r="F217" s="398" t="s">
        <v>143</v>
      </c>
      <c r="H217" s="399">
        <v>414.666</v>
      </c>
      <c r="L217" s="395"/>
      <c r="M217" s="400"/>
      <c r="N217" s="401"/>
      <c r="O217" s="401"/>
      <c r="P217" s="401"/>
      <c r="Q217" s="401"/>
      <c r="R217" s="401"/>
      <c r="S217" s="401"/>
      <c r="T217" s="402"/>
      <c r="AT217" s="397" t="s">
        <v>128</v>
      </c>
      <c r="AU217" s="397" t="s">
        <v>77</v>
      </c>
      <c r="AV217" s="396" t="s">
        <v>126</v>
      </c>
      <c r="AW217" s="396" t="s">
        <v>28</v>
      </c>
      <c r="AX217" s="396" t="s">
        <v>75</v>
      </c>
      <c r="AY217" s="397" t="s">
        <v>118</v>
      </c>
    </row>
    <row r="218" spans="2:65" s="297" customFormat="1" ht="16.5" customHeight="1">
      <c r="B218" s="298"/>
      <c r="C218" s="364">
        <v>47</v>
      </c>
      <c r="D218" s="364" t="s">
        <v>121</v>
      </c>
      <c r="E218" s="365" t="s">
        <v>341</v>
      </c>
      <c r="F218" s="366" t="s">
        <v>342</v>
      </c>
      <c r="G218" s="367" t="s">
        <v>124</v>
      </c>
      <c r="H218" s="368">
        <v>414.666</v>
      </c>
      <c r="I218" s="237"/>
      <c r="J218" s="369">
        <f>ROUND(I218*H218,2)</f>
        <v>0</v>
      </c>
      <c r="K218" s="366" t="s">
        <v>125</v>
      </c>
      <c r="L218" s="298"/>
      <c r="M218" s="370" t="s">
        <v>3</v>
      </c>
      <c r="N218" s="371" t="s">
        <v>38</v>
      </c>
      <c r="O218" s="372">
        <v>3.6999999999999998E-2</v>
      </c>
      <c r="P218" s="372">
        <f>O218*H218</f>
        <v>15.342642</v>
      </c>
      <c r="Q218" s="372">
        <v>0</v>
      </c>
      <c r="R218" s="372">
        <f>Q218*H218</f>
        <v>0</v>
      </c>
      <c r="S218" s="372">
        <v>0</v>
      </c>
      <c r="T218" s="373">
        <f>S218*H218</f>
        <v>0</v>
      </c>
      <c r="AR218" s="288" t="s">
        <v>201</v>
      </c>
      <c r="AT218" s="288" t="s">
        <v>121</v>
      </c>
      <c r="AU218" s="288" t="s">
        <v>77</v>
      </c>
      <c r="AY218" s="288" t="s">
        <v>118</v>
      </c>
      <c r="BE218" s="374">
        <f>IF(N218="základní",J218,0)</f>
        <v>0</v>
      </c>
      <c r="BF218" s="374">
        <f>IF(N218="snížená",J218,0)</f>
        <v>0</v>
      </c>
      <c r="BG218" s="374">
        <f>IF(N218="zákl. přenesená",J218,0)</f>
        <v>0</v>
      </c>
      <c r="BH218" s="374">
        <f>IF(N218="sníž. přenesená",J218,0)</f>
        <v>0</v>
      </c>
      <c r="BI218" s="374">
        <f>IF(N218="nulová",J218,0)</f>
        <v>0</v>
      </c>
      <c r="BJ218" s="288" t="s">
        <v>75</v>
      </c>
      <c r="BK218" s="374">
        <f>ROUND(I218*H218,2)</f>
        <v>0</v>
      </c>
      <c r="BL218" s="288" t="s">
        <v>201</v>
      </c>
      <c r="BM218" s="288" t="s">
        <v>343</v>
      </c>
    </row>
    <row r="219" spans="2:65" s="297" customFormat="1" ht="16.5" customHeight="1">
      <c r="B219" s="298"/>
      <c r="C219" s="364">
        <v>48</v>
      </c>
      <c r="D219" s="364" t="s">
        <v>121</v>
      </c>
      <c r="E219" s="365" t="s">
        <v>344</v>
      </c>
      <c r="F219" s="366" t="s">
        <v>345</v>
      </c>
      <c r="G219" s="367" t="s">
        <v>124</v>
      </c>
      <c r="H219" s="368">
        <v>414.666</v>
      </c>
      <c r="I219" s="237"/>
      <c r="J219" s="369">
        <f>ROUND(I219*H219,2)</f>
        <v>0</v>
      </c>
      <c r="K219" s="366" t="s">
        <v>125</v>
      </c>
      <c r="L219" s="298"/>
      <c r="M219" s="370" t="s">
        <v>3</v>
      </c>
      <c r="N219" s="371" t="s">
        <v>38</v>
      </c>
      <c r="O219" s="372">
        <v>3.3000000000000002E-2</v>
      </c>
      <c r="P219" s="372">
        <f>O219*H219</f>
        <v>13.683978</v>
      </c>
      <c r="Q219" s="372">
        <v>2.0000000000000001E-4</v>
      </c>
      <c r="R219" s="372">
        <f>Q219*H219</f>
        <v>8.2933199999999999E-2</v>
      </c>
      <c r="S219" s="372">
        <v>0</v>
      </c>
      <c r="T219" s="373">
        <f>S219*H219</f>
        <v>0</v>
      </c>
      <c r="AR219" s="288" t="s">
        <v>201</v>
      </c>
      <c r="AT219" s="288" t="s">
        <v>121</v>
      </c>
      <c r="AU219" s="288" t="s">
        <v>77</v>
      </c>
      <c r="AY219" s="288" t="s">
        <v>118</v>
      </c>
      <c r="BE219" s="374">
        <f>IF(N219="základní",J219,0)</f>
        <v>0</v>
      </c>
      <c r="BF219" s="374">
        <f>IF(N219="snížená",J219,0)</f>
        <v>0</v>
      </c>
      <c r="BG219" s="374">
        <f>IF(N219="zákl. přenesená",J219,0)</f>
        <v>0</v>
      </c>
      <c r="BH219" s="374">
        <f>IF(N219="sníž. přenesená",J219,0)</f>
        <v>0</v>
      </c>
      <c r="BI219" s="374">
        <f>IF(N219="nulová",J219,0)</f>
        <v>0</v>
      </c>
      <c r="BJ219" s="288" t="s">
        <v>75</v>
      </c>
      <c r="BK219" s="374">
        <f>ROUND(I219*H219,2)</f>
        <v>0</v>
      </c>
      <c r="BL219" s="288" t="s">
        <v>201</v>
      </c>
      <c r="BM219" s="288" t="s">
        <v>346</v>
      </c>
    </row>
    <row r="220" spans="2:65" s="389" customFormat="1">
      <c r="B220" s="388"/>
      <c r="D220" s="377" t="s">
        <v>128</v>
      </c>
      <c r="E220" s="390" t="s">
        <v>3</v>
      </c>
      <c r="F220" s="391" t="s">
        <v>141</v>
      </c>
      <c r="H220" s="390" t="s">
        <v>3</v>
      </c>
      <c r="L220" s="388"/>
      <c r="M220" s="392"/>
      <c r="N220" s="393"/>
      <c r="O220" s="393"/>
      <c r="P220" s="393"/>
      <c r="Q220" s="393"/>
      <c r="R220" s="393"/>
      <c r="S220" s="393"/>
      <c r="T220" s="394"/>
      <c r="AT220" s="390" t="s">
        <v>128</v>
      </c>
      <c r="AU220" s="390" t="s">
        <v>77</v>
      </c>
      <c r="AV220" s="389" t="s">
        <v>75</v>
      </c>
      <c r="AW220" s="389" t="s">
        <v>28</v>
      </c>
      <c r="AX220" s="389" t="s">
        <v>67</v>
      </c>
      <c r="AY220" s="390" t="s">
        <v>118</v>
      </c>
    </row>
    <row r="221" spans="2:65" s="376" customFormat="1">
      <c r="B221" s="375"/>
      <c r="D221" s="377" t="s">
        <v>128</v>
      </c>
      <c r="E221" s="378" t="s">
        <v>3</v>
      </c>
      <c r="F221" s="379" t="s">
        <v>337</v>
      </c>
      <c r="H221" s="380">
        <v>71.256</v>
      </c>
      <c r="L221" s="375"/>
      <c r="M221" s="381"/>
      <c r="N221" s="382"/>
      <c r="O221" s="382"/>
      <c r="P221" s="382"/>
      <c r="Q221" s="382"/>
      <c r="R221" s="382"/>
      <c r="S221" s="382"/>
      <c r="T221" s="383"/>
      <c r="AT221" s="378" t="s">
        <v>128</v>
      </c>
      <c r="AU221" s="378" t="s">
        <v>77</v>
      </c>
      <c r="AV221" s="376" t="s">
        <v>77</v>
      </c>
      <c r="AW221" s="376" t="s">
        <v>28</v>
      </c>
      <c r="AX221" s="376" t="s">
        <v>67</v>
      </c>
      <c r="AY221" s="378" t="s">
        <v>118</v>
      </c>
    </row>
    <row r="222" spans="2:65" s="389" customFormat="1">
      <c r="B222" s="388"/>
      <c r="D222" s="377" t="s">
        <v>128</v>
      </c>
      <c r="E222" s="390" t="s">
        <v>3</v>
      </c>
      <c r="F222" s="391" t="s">
        <v>181</v>
      </c>
      <c r="H222" s="390" t="s">
        <v>3</v>
      </c>
      <c r="L222" s="388"/>
      <c r="M222" s="392"/>
      <c r="N222" s="393"/>
      <c r="O222" s="393"/>
      <c r="P222" s="393"/>
      <c r="Q222" s="393"/>
      <c r="R222" s="393"/>
      <c r="S222" s="393"/>
      <c r="T222" s="394"/>
      <c r="AT222" s="390" t="s">
        <v>128</v>
      </c>
      <c r="AU222" s="390" t="s">
        <v>77</v>
      </c>
      <c r="AV222" s="389" t="s">
        <v>75</v>
      </c>
      <c r="AW222" s="389" t="s">
        <v>28</v>
      </c>
      <c r="AX222" s="389" t="s">
        <v>67</v>
      </c>
      <c r="AY222" s="390" t="s">
        <v>118</v>
      </c>
    </row>
    <row r="223" spans="2:65" s="376" customFormat="1">
      <c r="B223" s="375"/>
      <c r="D223" s="377" t="s">
        <v>128</v>
      </c>
      <c r="E223" s="378" t="s">
        <v>3</v>
      </c>
      <c r="F223" s="379" t="s">
        <v>338</v>
      </c>
      <c r="H223" s="380">
        <v>52.938000000000002</v>
      </c>
      <c r="L223" s="375"/>
      <c r="M223" s="381"/>
      <c r="N223" s="382"/>
      <c r="O223" s="382"/>
      <c r="P223" s="382"/>
      <c r="Q223" s="382"/>
      <c r="R223" s="382"/>
      <c r="S223" s="382"/>
      <c r="T223" s="383"/>
      <c r="AT223" s="378" t="s">
        <v>128</v>
      </c>
      <c r="AU223" s="378" t="s">
        <v>77</v>
      </c>
      <c r="AV223" s="376" t="s">
        <v>77</v>
      </c>
      <c r="AW223" s="376" t="s">
        <v>28</v>
      </c>
      <c r="AX223" s="376" t="s">
        <v>67</v>
      </c>
      <c r="AY223" s="378" t="s">
        <v>118</v>
      </c>
    </row>
    <row r="224" spans="2:65" s="376" customFormat="1">
      <c r="B224" s="375"/>
      <c r="D224" s="377" t="s">
        <v>128</v>
      </c>
      <c r="E224" s="378" t="s">
        <v>3</v>
      </c>
      <c r="F224" s="379" t="s">
        <v>339</v>
      </c>
      <c r="H224" s="380">
        <v>256</v>
      </c>
      <c r="L224" s="375"/>
      <c r="M224" s="381"/>
      <c r="N224" s="382"/>
      <c r="O224" s="382"/>
      <c r="P224" s="382"/>
      <c r="Q224" s="382"/>
      <c r="R224" s="382"/>
      <c r="S224" s="382"/>
      <c r="T224" s="383"/>
      <c r="AT224" s="378" t="s">
        <v>128</v>
      </c>
      <c r="AU224" s="378" t="s">
        <v>77</v>
      </c>
      <c r="AV224" s="376" t="s">
        <v>77</v>
      </c>
      <c r="AW224" s="376" t="s">
        <v>28</v>
      </c>
      <c r="AX224" s="376" t="s">
        <v>67</v>
      </c>
      <c r="AY224" s="378" t="s">
        <v>118</v>
      </c>
    </row>
    <row r="225" spans="2:65" s="389" customFormat="1">
      <c r="B225" s="388"/>
      <c r="D225" s="377" t="s">
        <v>128</v>
      </c>
      <c r="E225" s="390" t="s">
        <v>3</v>
      </c>
      <c r="F225" s="391" t="s">
        <v>326</v>
      </c>
      <c r="H225" s="390" t="s">
        <v>3</v>
      </c>
      <c r="L225" s="388"/>
      <c r="M225" s="392"/>
      <c r="N225" s="393"/>
      <c r="O225" s="393"/>
      <c r="P225" s="393"/>
      <c r="Q225" s="393"/>
      <c r="R225" s="393"/>
      <c r="S225" s="393"/>
      <c r="T225" s="394"/>
      <c r="AT225" s="390" t="s">
        <v>128</v>
      </c>
      <c r="AU225" s="390" t="s">
        <v>77</v>
      </c>
      <c r="AV225" s="389" t="s">
        <v>75</v>
      </c>
      <c r="AW225" s="389" t="s">
        <v>28</v>
      </c>
      <c r="AX225" s="389" t="s">
        <v>67</v>
      </c>
      <c r="AY225" s="390" t="s">
        <v>118</v>
      </c>
    </row>
    <row r="226" spans="2:65" s="376" customFormat="1">
      <c r="B226" s="375"/>
      <c r="D226" s="377" t="s">
        <v>128</v>
      </c>
      <c r="E226" s="378" t="s">
        <v>3</v>
      </c>
      <c r="F226" s="379" t="s">
        <v>340</v>
      </c>
      <c r="H226" s="380">
        <v>34.472000000000001</v>
      </c>
      <c r="L226" s="375"/>
      <c r="M226" s="381"/>
      <c r="N226" s="382"/>
      <c r="O226" s="382"/>
      <c r="P226" s="382"/>
      <c r="Q226" s="382"/>
      <c r="R226" s="382"/>
      <c r="S226" s="382"/>
      <c r="T226" s="383"/>
      <c r="AT226" s="378" t="s">
        <v>128</v>
      </c>
      <c r="AU226" s="378" t="s">
        <v>77</v>
      </c>
      <c r="AV226" s="376" t="s">
        <v>77</v>
      </c>
      <c r="AW226" s="376" t="s">
        <v>28</v>
      </c>
      <c r="AX226" s="376" t="s">
        <v>67</v>
      </c>
      <c r="AY226" s="378" t="s">
        <v>118</v>
      </c>
    </row>
    <row r="227" spans="2:65" s="396" customFormat="1">
      <c r="B227" s="395"/>
      <c r="D227" s="377" t="s">
        <v>128</v>
      </c>
      <c r="E227" s="397" t="s">
        <v>3</v>
      </c>
      <c r="F227" s="398" t="s">
        <v>143</v>
      </c>
      <c r="H227" s="399">
        <v>414.666</v>
      </c>
      <c r="L227" s="395"/>
      <c r="M227" s="400"/>
      <c r="N227" s="401"/>
      <c r="O227" s="401"/>
      <c r="P227" s="401"/>
      <c r="Q227" s="401"/>
      <c r="R227" s="401"/>
      <c r="S227" s="401"/>
      <c r="T227" s="402"/>
      <c r="AT227" s="397" t="s">
        <v>128</v>
      </c>
      <c r="AU227" s="397" t="s">
        <v>77</v>
      </c>
      <c r="AV227" s="396" t="s">
        <v>126</v>
      </c>
      <c r="AW227" s="396" t="s">
        <v>28</v>
      </c>
      <c r="AX227" s="396" t="s">
        <v>75</v>
      </c>
      <c r="AY227" s="397" t="s">
        <v>118</v>
      </c>
    </row>
    <row r="228" spans="2:65" s="297" customFormat="1" ht="22.5" customHeight="1">
      <c r="B228" s="298"/>
      <c r="C228" s="364">
        <v>49</v>
      </c>
      <c r="D228" s="364" t="s">
        <v>121</v>
      </c>
      <c r="E228" s="365" t="s">
        <v>347</v>
      </c>
      <c r="F228" s="366" t="s">
        <v>348</v>
      </c>
      <c r="G228" s="367" t="s">
        <v>124</v>
      </c>
      <c r="H228" s="368">
        <v>414.666</v>
      </c>
      <c r="I228" s="237"/>
      <c r="J228" s="369">
        <f>ROUND(I228*H228,2)</f>
        <v>0</v>
      </c>
      <c r="K228" s="366" t="s">
        <v>125</v>
      </c>
      <c r="L228" s="298"/>
      <c r="M228" s="370" t="s">
        <v>3</v>
      </c>
      <c r="N228" s="371" t="s">
        <v>38</v>
      </c>
      <c r="O228" s="372">
        <v>6.4000000000000001E-2</v>
      </c>
      <c r="P228" s="372">
        <f>O228*H228</f>
        <v>26.538623999999999</v>
      </c>
      <c r="Q228" s="372">
        <v>2.9E-4</v>
      </c>
      <c r="R228" s="372">
        <f>Q228*H228</f>
        <v>0.12025313999999999</v>
      </c>
      <c r="S228" s="372">
        <v>0</v>
      </c>
      <c r="T228" s="373">
        <f>S228*H228</f>
        <v>0</v>
      </c>
      <c r="AR228" s="288" t="s">
        <v>201</v>
      </c>
      <c r="AT228" s="288" t="s">
        <v>121</v>
      </c>
      <c r="AU228" s="288" t="s">
        <v>77</v>
      </c>
      <c r="AY228" s="288" t="s">
        <v>118</v>
      </c>
      <c r="BE228" s="374">
        <f>IF(N228="základní",J228,0)</f>
        <v>0</v>
      </c>
      <c r="BF228" s="374">
        <f>IF(N228="snížená",J228,0)</f>
        <v>0</v>
      </c>
      <c r="BG228" s="374">
        <f>IF(N228="zákl. přenesená",J228,0)</f>
        <v>0</v>
      </c>
      <c r="BH228" s="374">
        <f>IF(N228="sníž. přenesená",J228,0)</f>
        <v>0</v>
      </c>
      <c r="BI228" s="374">
        <f>IF(N228="nulová",J228,0)</f>
        <v>0</v>
      </c>
      <c r="BJ228" s="288" t="s">
        <v>75</v>
      </c>
      <c r="BK228" s="374">
        <f>ROUND(I228*H228,2)</f>
        <v>0</v>
      </c>
      <c r="BL228" s="288" t="s">
        <v>201</v>
      </c>
      <c r="BM228" s="288" t="s">
        <v>349</v>
      </c>
    </row>
    <row r="229" spans="2:65" s="352" customFormat="1" ht="25.9" customHeight="1">
      <c r="B229" s="351"/>
      <c r="D229" s="353" t="s">
        <v>66</v>
      </c>
      <c r="E229" s="354" t="s">
        <v>350</v>
      </c>
      <c r="F229" s="354" t="s">
        <v>351</v>
      </c>
      <c r="J229" s="355">
        <f>BK229</f>
        <v>0</v>
      </c>
      <c r="L229" s="351"/>
      <c r="M229" s="356"/>
      <c r="N229" s="357"/>
      <c r="O229" s="357"/>
      <c r="P229" s="358">
        <f>P230+P233+P235+P238</f>
        <v>0</v>
      </c>
      <c r="Q229" s="357"/>
      <c r="R229" s="358">
        <f>R230+R233+R235+R238</f>
        <v>0</v>
      </c>
      <c r="S229" s="357"/>
      <c r="T229" s="359">
        <f>T230+T233+T235+T238</f>
        <v>0</v>
      </c>
      <c r="AR229" s="353" t="s">
        <v>149</v>
      </c>
      <c r="AT229" s="360" t="s">
        <v>66</v>
      </c>
      <c r="AU229" s="360" t="s">
        <v>67</v>
      </c>
      <c r="AY229" s="353" t="s">
        <v>118</v>
      </c>
      <c r="BK229" s="361">
        <f>BK230+BK233+BK235+BK238</f>
        <v>0</v>
      </c>
    </row>
    <row r="230" spans="2:65" s="352" customFormat="1" ht="22.9" customHeight="1">
      <c r="B230" s="351"/>
      <c r="D230" s="353" t="s">
        <v>66</v>
      </c>
      <c r="E230" s="362" t="s">
        <v>352</v>
      </c>
      <c r="F230" s="362" t="s">
        <v>353</v>
      </c>
      <c r="J230" s="363">
        <f>BK230</f>
        <v>0</v>
      </c>
      <c r="L230" s="351"/>
      <c r="M230" s="356"/>
      <c r="N230" s="357"/>
      <c r="O230" s="357"/>
      <c r="P230" s="358">
        <f>SUM(P231:P232)</f>
        <v>0</v>
      </c>
      <c r="Q230" s="357"/>
      <c r="R230" s="358">
        <f>SUM(R231:R232)</f>
        <v>0</v>
      </c>
      <c r="S230" s="357"/>
      <c r="T230" s="359">
        <f>SUM(T231:T232)</f>
        <v>0</v>
      </c>
      <c r="AR230" s="353" t="s">
        <v>149</v>
      </c>
      <c r="AT230" s="360" t="s">
        <v>66</v>
      </c>
      <c r="AU230" s="360" t="s">
        <v>75</v>
      </c>
      <c r="AY230" s="353" t="s">
        <v>118</v>
      </c>
      <c r="BK230" s="361">
        <f>SUM(BK231:BK232)</f>
        <v>0</v>
      </c>
    </row>
    <row r="231" spans="2:65" s="297" customFormat="1" ht="16.5" customHeight="1">
      <c r="B231" s="298"/>
      <c r="C231" s="364">
        <v>50</v>
      </c>
      <c r="D231" s="364" t="s">
        <v>121</v>
      </c>
      <c r="E231" s="365" t="s">
        <v>354</v>
      </c>
      <c r="F231" s="366" t="s">
        <v>754</v>
      </c>
      <c r="G231" s="367" t="s">
        <v>195</v>
      </c>
      <c r="H231" s="368">
        <v>1</v>
      </c>
      <c r="I231" s="237"/>
      <c r="J231" s="369">
        <f>ROUND(I231*H231,2)</f>
        <v>0</v>
      </c>
      <c r="K231" s="366" t="s">
        <v>125</v>
      </c>
      <c r="L231" s="298"/>
      <c r="M231" s="370" t="s">
        <v>3</v>
      </c>
      <c r="N231" s="371" t="s">
        <v>38</v>
      </c>
      <c r="O231" s="372">
        <v>0</v>
      </c>
      <c r="P231" s="372">
        <f>O231*H231</f>
        <v>0</v>
      </c>
      <c r="Q231" s="372">
        <v>0</v>
      </c>
      <c r="R231" s="372">
        <f>Q231*H231</f>
        <v>0</v>
      </c>
      <c r="S231" s="372">
        <v>0</v>
      </c>
      <c r="T231" s="373">
        <f>S231*H231</f>
        <v>0</v>
      </c>
      <c r="AR231" s="288" t="s">
        <v>355</v>
      </c>
      <c r="AT231" s="288" t="s">
        <v>121</v>
      </c>
      <c r="AU231" s="288" t="s">
        <v>77</v>
      </c>
      <c r="AY231" s="288" t="s">
        <v>118</v>
      </c>
      <c r="BE231" s="374">
        <f>IF(N231="základní",J231,0)</f>
        <v>0</v>
      </c>
      <c r="BF231" s="374">
        <f>IF(N231="snížená",J231,0)</f>
        <v>0</v>
      </c>
      <c r="BG231" s="374">
        <f>IF(N231="zákl. přenesená",J231,0)</f>
        <v>0</v>
      </c>
      <c r="BH231" s="374">
        <f>IF(N231="sníž. přenesená",J231,0)</f>
        <v>0</v>
      </c>
      <c r="BI231" s="374">
        <f>IF(N231="nulová",J231,0)</f>
        <v>0</v>
      </c>
      <c r="BJ231" s="288" t="s">
        <v>75</v>
      </c>
      <c r="BK231" s="374">
        <f>ROUND(I231*H231,2)</f>
        <v>0</v>
      </c>
      <c r="BL231" s="288" t="s">
        <v>355</v>
      </c>
      <c r="BM231" s="288" t="s">
        <v>356</v>
      </c>
    </row>
    <row r="232" spans="2:65" s="297" customFormat="1" ht="16.5" customHeight="1">
      <c r="B232" s="298"/>
      <c r="C232" s="364">
        <v>51</v>
      </c>
      <c r="D232" s="364" t="s">
        <v>121</v>
      </c>
      <c r="E232" s="365" t="s">
        <v>357</v>
      </c>
      <c r="F232" s="366" t="s">
        <v>358</v>
      </c>
      <c r="G232" s="367" t="s">
        <v>195</v>
      </c>
      <c r="H232" s="368">
        <v>1</v>
      </c>
      <c r="I232" s="237"/>
      <c r="J232" s="369">
        <f>ROUND(I232*H232,2)</f>
        <v>0</v>
      </c>
      <c r="K232" s="366" t="s">
        <v>125</v>
      </c>
      <c r="L232" s="298"/>
      <c r="M232" s="370" t="s">
        <v>3</v>
      </c>
      <c r="N232" s="371" t="s">
        <v>38</v>
      </c>
      <c r="O232" s="372">
        <v>0</v>
      </c>
      <c r="P232" s="372">
        <f>O232*H232</f>
        <v>0</v>
      </c>
      <c r="Q232" s="372">
        <v>0</v>
      </c>
      <c r="R232" s="372">
        <f>Q232*H232</f>
        <v>0</v>
      </c>
      <c r="S232" s="372">
        <v>0</v>
      </c>
      <c r="T232" s="373">
        <f>S232*H232</f>
        <v>0</v>
      </c>
      <c r="AR232" s="288" t="s">
        <v>355</v>
      </c>
      <c r="AT232" s="288" t="s">
        <v>121</v>
      </c>
      <c r="AU232" s="288" t="s">
        <v>77</v>
      </c>
      <c r="AY232" s="288" t="s">
        <v>118</v>
      </c>
      <c r="BE232" s="374">
        <f>IF(N232="základní",J232,0)</f>
        <v>0</v>
      </c>
      <c r="BF232" s="374">
        <f>IF(N232="snížená",J232,0)</f>
        <v>0</v>
      </c>
      <c r="BG232" s="374">
        <f>IF(N232="zákl. přenesená",J232,0)</f>
        <v>0</v>
      </c>
      <c r="BH232" s="374">
        <f>IF(N232="sníž. přenesená",J232,0)</f>
        <v>0</v>
      </c>
      <c r="BI232" s="374">
        <f>IF(N232="nulová",J232,0)</f>
        <v>0</v>
      </c>
      <c r="BJ232" s="288" t="s">
        <v>75</v>
      </c>
      <c r="BK232" s="374">
        <f>ROUND(I232*H232,2)</f>
        <v>0</v>
      </c>
      <c r="BL232" s="288" t="s">
        <v>355</v>
      </c>
      <c r="BM232" s="288" t="s">
        <v>359</v>
      </c>
    </row>
    <row r="233" spans="2:65" s="352" customFormat="1" ht="22.9" customHeight="1">
      <c r="B233" s="351"/>
      <c r="D233" s="353" t="s">
        <v>66</v>
      </c>
      <c r="E233" s="362" t="s">
        <v>360</v>
      </c>
      <c r="F233" s="362" t="s">
        <v>361</v>
      </c>
      <c r="J233" s="363">
        <f>BK233</f>
        <v>0</v>
      </c>
      <c r="L233" s="351"/>
      <c r="M233" s="356"/>
      <c r="N233" s="357"/>
      <c r="O233" s="357"/>
      <c r="P233" s="358">
        <f>P234</f>
        <v>0</v>
      </c>
      <c r="Q233" s="357"/>
      <c r="R233" s="358">
        <f>R234</f>
        <v>0</v>
      </c>
      <c r="S233" s="357"/>
      <c r="T233" s="359">
        <f>T234</f>
        <v>0</v>
      </c>
      <c r="AR233" s="353" t="s">
        <v>149</v>
      </c>
      <c r="AT233" s="360" t="s">
        <v>66</v>
      </c>
      <c r="AU233" s="360" t="s">
        <v>75</v>
      </c>
      <c r="AY233" s="353" t="s">
        <v>118</v>
      </c>
      <c r="BK233" s="361">
        <f>BK234</f>
        <v>0</v>
      </c>
    </row>
    <row r="234" spans="2:65" s="297" customFormat="1" ht="16.5" customHeight="1">
      <c r="B234" s="298"/>
      <c r="C234" s="364">
        <v>52</v>
      </c>
      <c r="D234" s="364" t="s">
        <v>121</v>
      </c>
      <c r="E234" s="365" t="s">
        <v>362</v>
      </c>
      <c r="F234" s="366" t="s">
        <v>363</v>
      </c>
      <c r="G234" s="367" t="s">
        <v>195</v>
      </c>
      <c r="H234" s="368">
        <v>1</v>
      </c>
      <c r="I234" s="237"/>
      <c r="J234" s="369">
        <f>ROUND(I234*H234,2)</f>
        <v>0</v>
      </c>
      <c r="K234" s="366" t="s">
        <v>125</v>
      </c>
      <c r="L234" s="298"/>
      <c r="M234" s="370" t="s">
        <v>3</v>
      </c>
      <c r="N234" s="371" t="s">
        <v>38</v>
      </c>
      <c r="O234" s="372">
        <v>0</v>
      </c>
      <c r="P234" s="372">
        <f>O234*H234</f>
        <v>0</v>
      </c>
      <c r="Q234" s="372">
        <v>0</v>
      </c>
      <c r="R234" s="372">
        <f>Q234*H234</f>
        <v>0</v>
      </c>
      <c r="S234" s="372">
        <v>0</v>
      </c>
      <c r="T234" s="373">
        <f>S234*H234</f>
        <v>0</v>
      </c>
      <c r="AR234" s="288" t="s">
        <v>355</v>
      </c>
      <c r="AT234" s="288" t="s">
        <v>121</v>
      </c>
      <c r="AU234" s="288" t="s">
        <v>77</v>
      </c>
      <c r="AY234" s="288" t="s">
        <v>118</v>
      </c>
      <c r="BE234" s="374">
        <f>IF(N234="základní",J234,0)</f>
        <v>0</v>
      </c>
      <c r="BF234" s="374">
        <f>IF(N234="snížená",J234,0)</f>
        <v>0</v>
      </c>
      <c r="BG234" s="374">
        <f>IF(N234="zákl. přenesená",J234,0)</f>
        <v>0</v>
      </c>
      <c r="BH234" s="374">
        <f>IF(N234="sníž. přenesená",J234,0)</f>
        <v>0</v>
      </c>
      <c r="BI234" s="374">
        <f>IF(N234="nulová",J234,0)</f>
        <v>0</v>
      </c>
      <c r="BJ234" s="288" t="s">
        <v>75</v>
      </c>
      <c r="BK234" s="374">
        <f>ROUND(I234*H234,2)</f>
        <v>0</v>
      </c>
      <c r="BL234" s="288" t="s">
        <v>355</v>
      </c>
      <c r="BM234" s="288" t="s">
        <v>364</v>
      </c>
    </row>
    <row r="235" spans="2:65" s="352" customFormat="1" ht="22.9" customHeight="1">
      <c r="B235" s="351"/>
      <c r="D235" s="353" t="s">
        <v>66</v>
      </c>
      <c r="E235" s="362" t="s">
        <v>365</v>
      </c>
      <c r="F235" s="362" t="s">
        <v>366</v>
      </c>
      <c r="J235" s="363">
        <f>BK235</f>
        <v>0</v>
      </c>
      <c r="L235" s="351"/>
      <c r="M235" s="356"/>
      <c r="N235" s="357"/>
      <c r="O235" s="357"/>
      <c r="P235" s="358">
        <f>P236</f>
        <v>0</v>
      </c>
      <c r="Q235" s="357"/>
      <c r="R235" s="358">
        <f>R236</f>
        <v>0</v>
      </c>
      <c r="S235" s="357"/>
      <c r="T235" s="359">
        <f>T236</f>
        <v>0</v>
      </c>
      <c r="AR235" s="353" t="s">
        <v>149</v>
      </c>
      <c r="AT235" s="360" t="s">
        <v>66</v>
      </c>
      <c r="AU235" s="360" t="s">
        <v>75</v>
      </c>
      <c r="AY235" s="353" t="s">
        <v>118</v>
      </c>
      <c r="BK235" s="361">
        <f>SUM(BK236:BK237)</f>
        <v>0</v>
      </c>
    </row>
    <row r="236" spans="2:65" s="297" customFormat="1" ht="16.5" customHeight="1">
      <c r="B236" s="298"/>
      <c r="C236" s="364">
        <v>53</v>
      </c>
      <c r="D236" s="364" t="s">
        <v>121</v>
      </c>
      <c r="E236" s="365" t="s">
        <v>367</v>
      </c>
      <c r="F236" s="366" t="s">
        <v>757</v>
      </c>
      <c r="G236" s="367" t="s">
        <v>195</v>
      </c>
      <c r="H236" s="368">
        <v>1</v>
      </c>
      <c r="I236" s="237"/>
      <c r="J236" s="369">
        <f>ROUND(I236*H236,2)</f>
        <v>0</v>
      </c>
      <c r="K236" s="366" t="s">
        <v>125</v>
      </c>
      <c r="L236" s="298"/>
      <c r="M236" s="370" t="s">
        <v>3</v>
      </c>
      <c r="N236" s="371" t="s">
        <v>38</v>
      </c>
      <c r="O236" s="372">
        <v>0</v>
      </c>
      <c r="P236" s="372">
        <f>O236*H236</f>
        <v>0</v>
      </c>
      <c r="Q236" s="372">
        <v>0</v>
      </c>
      <c r="R236" s="372">
        <f>Q236*H236</f>
        <v>0</v>
      </c>
      <c r="S236" s="372">
        <v>0</v>
      </c>
      <c r="T236" s="373">
        <f>S236*H236</f>
        <v>0</v>
      </c>
      <c r="AR236" s="288" t="s">
        <v>355</v>
      </c>
      <c r="AT236" s="288" t="s">
        <v>121</v>
      </c>
      <c r="AU236" s="288" t="s">
        <v>77</v>
      </c>
      <c r="AY236" s="288" t="s">
        <v>118</v>
      </c>
      <c r="BE236" s="374">
        <f>IF(N236="základní",J236,0)</f>
        <v>0</v>
      </c>
      <c r="BF236" s="374">
        <f>IF(N236="snížená",J236,0)</f>
        <v>0</v>
      </c>
      <c r="BG236" s="374">
        <f>IF(N236="zákl. přenesená",J236,0)</f>
        <v>0</v>
      </c>
      <c r="BH236" s="374">
        <f>IF(N236="sníž. přenesená",J236,0)</f>
        <v>0</v>
      </c>
      <c r="BI236" s="374">
        <f>IF(N236="nulová",J236,0)</f>
        <v>0</v>
      </c>
      <c r="BJ236" s="288" t="s">
        <v>75</v>
      </c>
      <c r="BK236" s="374">
        <f>ROUND(I236*H236,2)</f>
        <v>0</v>
      </c>
      <c r="BL236" s="288" t="s">
        <v>355</v>
      </c>
      <c r="BM236" s="288" t="s">
        <v>368</v>
      </c>
    </row>
    <row r="237" spans="2:65" s="297" customFormat="1" ht="16.5" customHeight="1">
      <c r="B237" s="298"/>
      <c r="C237" s="364">
        <v>53</v>
      </c>
      <c r="D237" s="364" t="s">
        <v>121</v>
      </c>
      <c r="E237" s="365" t="s">
        <v>354</v>
      </c>
      <c r="F237" s="366" t="s">
        <v>758</v>
      </c>
      <c r="G237" s="367" t="s">
        <v>195</v>
      </c>
      <c r="H237" s="368">
        <v>1</v>
      </c>
      <c r="I237" s="237"/>
      <c r="J237" s="369">
        <f>ROUND(I237*H237,2)</f>
        <v>0</v>
      </c>
      <c r="K237" s="366" t="s">
        <v>125</v>
      </c>
      <c r="L237" s="298"/>
      <c r="M237" s="370" t="s">
        <v>3</v>
      </c>
      <c r="N237" s="371" t="s">
        <v>38</v>
      </c>
      <c r="O237" s="372">
        <v>0</v>
      </c>
      <c r="P237" s="372">
        <f>O237*H237</f>
        <v>0</v>
      </c>
      <c r="Q237" s="372">
        <v>0</v>
      </c>
      <c r="R237" s="372">
        <f>Q237*H237</f>
        <v>0</v>
      </c>
      <c r="S237" s="372">
        <v>0</v>
      </c>
      <c r="T237" s="373">
        <f>S237*H237</f>
        <v>0</v>
      </c>
      <c r="AR237" s="288" t="s">
        <v>355</v>
      </c>
      <c r="AT237" s="288" t="s">
        <v>121</v>
      </c>
      <c r="AU237" s="288" t="s">
        <v>77</v>
      </c>
      <c r="AY237" s="288" t="s">
        <v>118</v>
      </c>
      <c r="BE237" s="374">
        <f>IF(N237="základní",J237,0)</f>
        <v>0</v>
      </c>
      <c r="BF237" s="374">
        <f>IF(N237="snížená",J237,0)</f>
        <v>0</v>
      </c>
      <c r="BG237" s="374">
        <f>IF(N237="zákl. přenesená",J237,0)</f>
        <v>0</v>
      </c>
      <c r="BH237" s="374">
        <f>IF(N237="sníž. přenesená",J237,0)</f>
        <v>0</v>
      </c>
      <c r="BI237" s="374">
        <f>IF(N237="nulová",J237,0)</f>
        <v>0</v>
      </c>
      <c r="BJ237" s="288" t="s">
        <v>75</v>
      </c>
      <c r="BK237" s="374">
        <f>ROUND(I237*H237,2)</f>
        <v>0</v>
      </c>
      <c r="BL237" s="288" t="s">
        <v>355</v>
      </c>
      <c r="BM237" s="288" t="s">
        <v>368</v>
      </c>
    </row>
    <row r="238" spans="2:65" s="352" customFormat="1" ht="22.9" customHeight="1">
      <c r="B238" s="351"/>
      <c r="D238" s="353" t="s">
        <v>66</v>
      </c>
      <c r="E238" s="362" t="s">
        <v>369</v>
      </c>
      <c r="F238" s="362" t="s">
        <v>370</v>
      </c>
      <c r="J238" s="363">
        <f>BK238</f>
        <v>0</v>
      </c>
      <c r="L238" s="351"/>
      <c r="M238" s="356"/>
      <c r="N238" s="357"/>
      <c r="O238" s="357"/>
      <c r="P238" s="358">
        <f>P239</f>
        <v>0</v>
      </c>
      <c r="Q238" s="357"/>
      <c r="R238" s="358">
        <f>R239</f>
        <v>0</v>
      </c>
      <c r="S238" s="357"/>
      <c r="T238" s="359">
        <f>T239</f>
        <v>0</v>
      </c>
      <c r="AR238" s="353" t="s">
        <v>149</v>
      </c>
      <c r="AT238" s="360" t="s">
        <v>66</v>
      </c>
      <c r="AU238" s="360" t="s">
        <v>75</v>
      </c>
      <c r="AY238" s="353" t="s">
        <v>118</v>
      </c>
      <c r="BK238" s="361">
        <f>BK239</f>
        <v>0</v>
      </c>
    </row>
    <row r="239" spans="2:65" s="297" customFormat="1" ht="16.5" customHeight="1">
      <c r="B239" s="298"/>
      <c r="C239" s="364">
        <v>54</v>
      </c>
      <c r="D239" s="364" t="s">
        <v>121</v>
      </c>
      <c r="E239" s="365" t="s">
        <v>371</v>
      </c>
      <c r="F239" s="366" t="s">
        <v>372</v>
      </c>
      <c r="G239" s="367" t="s">
        <v>195</v>
      </c>
      <c r="H239" s="368">
        <v>1</v>
      </c>
      <c r="I239" s="237"/>
      <c r="J239" s="369">
        <f>ROUND(I239*H239,2)</f>
        <v>0</v>
      </c>
      <c r="K239" s="366" t="s">
        <v>125</v>
      </c>
      <c r="L239" s="298"/>
      <c r="M239" s="414" t="s">
        <v>3</v>
      </c>
      <c r="N239" s="415" t="s">
        <v>38</v>
      </c>
      <c r="O239" s="416">
        <v>0</v>
      </c>
      <c r="P239" s="416">
        <f>O239*H239</f>
        <v>0</v>
      </c>
      <c r="Q239" s="416">
        <v>0</v>
      </c>
      <c r="R239" s="416">
        <f>Q239*H239</f>
        <v>0</v>
      </c>
      <c r="S239" s="416">
        <v>0</v>
      </c>
      <c r="T239" s="417">
        <f>S239*H239</f>
        <v>0</v>
      </c>
      <c r="AR239" s="288" t="s">
        <v>355</v>
      </c>
      <c r="AT239" s="288" t="s">
        <v>121</v>
      </c>
      <c r="AU239" s="288" t="s">
        <v>77</v>
      </c>
      <c r="AY239" s="288" t="s">
        <v>118</v>
      </c>
      <c r="BE239" s="374">
        <f>IF(N239="základní",J239,0)</f>
        <v>0</v>
      </c>
      <c r="BF239" s="374">
        <f>IF(N239="snížená",J239,0)</f>
        <v>0</v>
      </c>
      <c r="BG239" s="374">
        <f>IF(N239="zákl. přenesená",J239,0)</f>
        <v>0</v>
      </c>
      <c r="BH239" s="374">
        <f>IF(N239="sníž. přenesená",J239,0)</f>
        <v>0</v>
      </c>
      <c r="BI239" s="374">
        <f>IF(N239="nulová",J239,0)</f>
        <v>0</v>
      </c>
      <c r="BJ239" s="288" t="s">
        <v>75</v>
      </c>
      <c r="BK239" s="374">
        <f>ROUND(I239*H239,2)</f>
        <v>0</v>
      </c>
      <c r="BL239" s="288" t="s">
        <v>355</v>
      </c>
      <c r="BM239" s="288" t="s">
        <v>373</v>
      </c>
    </row>
    <row r="240" spans="2:65" s="297" customFormat="1" ht="6.95" customHeight="1">
      <c r="B240" s="319"/>
      <c r="C240" s="320"/>
      <c r="D240" s="320"/>
      <c r="E240" s="320"/>
      <c r="F240" s="320"/>
      <c r="G240" s="320"/>
      <c r="H240" s="320"/>
      <c r="I240" s="320"/>
      <c r="J240" s="320"/>
      <c r="K240" s="320"/>
      <c r="L240" s="298"/>
    </row>
  </sheetData>
  <sheetProtection algorithmName="SHA-512" hashValue="1ifgKCQITPJM2Im2ua0E6XwIZ+mgoa13p7E77+MHvvTMtDM2irqm86kRO3YBzb+cJ1UL3oN8V77ViWa0nwobEg==" saltValue="SE77PoCzerZonRrff0/dTg==" spinCount="100000" sheet="1" objects="1" scenarios="1" formatCells="0"/>
  <autoFilter ref="C97:K239" xr:uid="{00000000-0009-0000-0000-000001000000}"/>
  <mergeCells count="9">
    <mergeCell ref="E50:H50"/>
    <mergeCell ref="E88:H88"/>
    <mergeCell ref="E90:H90"/>
    <mergeCell ref="L2:V2"/>
    <mergeCell ref="E7:H7"/>
    <mergeCell ref="E9:H9"/>
    <mergeCell ref="E18:H18"/>
    <mergeCell ref="E27:H27"/>
    <mergeCell ref="E48:H48"/>
  </mergeCells>
  <pageMargins left="0.39374999999999999" right="0.39374999999999999" top="0.39374999999999999" bottom="0.39374999999999999" header="0" footer="0"/>
  <pageSetup paperSize="9" scale="57" fitToHeight="100" orientation="portrait" blackAndWhite="1" r:id="rId1"/>
  <headerFooter>
    <oddFooter>&amp;CStrana &amp;P z &amp;N</oddFooter>
  </headerFooter>
  <rowBreaks count="1" manualBreakCount="1">
    <brk id="82"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H35"/>
  <sheetViews>
    <sheetView tabSelected="1" view="pageBreakPreview" zoomScale="130" zoomScaleNormal="100" zoomScaleSheetLayoutView="130" workbookViewId="0">
      <selection activeCell="D11" sqref="D11"/>
    </sheetView>
  </sheetViews>
  <sheetFormatPr defaultRowHeight="15"/>
  <cols>
    <col min="1" max="1" width="5.5" style="145" customWidth="1"/>
    <col min="2" max="2" width="12.5" style="145" customWidth="1"/>
    <col min="3" max="3" width="35.83203125" style="145" customWidth="1"/>
    <col min="4" max="4" width="13.6640625" style="145" customWidth="1"/>
    <col min="5" max="5" width="17.1640625" style="145" customWidth="1"/>
    <col min="6" max="6" width="19.5" style="145" customWidth="1"/>
    <col min="7" max="8" width="0" style="145" hidden="1" customWidth="1"/>
    <col min="9" max="256" width="9.33203125" style="145"/>
    <col min="257" max="257" width="5.5" style="145" customWidth="1"/>
    <col min="258" max="258" width="12.5" style="145" customWidth="1"/>
    <col min="259" max="259" width="35.83203125" style="145" customWidth="1"/>
    <col min="260" max="260" width="13.6640625" style="145" customWidth="1"/>
    <col min="261" max="261" width="17.1640625" style="145" customWidth="1"/>
    <col min="262" max="262" width="19.5" style="145" customWidth="1"/>
    <col min="263" max="264" width="0" style="145" hidden="1" customWidth="1"/>
    <col min="265" max="512" width="9.33203125" style="145"/>
    <col min="513" max="513" width="5.5" style="145" customWidth="1"/>
    <col min="514" max="514" width="12.5" style="145" customWidth="1"/>
    <col min="515" max="515" width="35.83203125" style="145" customWidth="1"/>
    <col min="516" max="516" width="13.6640625" style="145" customWidth="1"/>
    <col min="517" max="517" width="17.1640625" style="145" customWidth="1"/>
    <col min="518" max="518" width="19.5" style="145" customWidth="1"/>
    <col min="519" max="520" width="0" style="145" hidden="1" customWidth="1"/>
    <col min="521" max="768" width="9.33203125" style="145"/>
    <col min="769" max="769" width="5.5" style="145" customWidth="1"/>
    <col min="770" max="770" width="12.5" style="145" customWidth="1"/>
    <col min="771" max="771" width="35.83203125" style="145" customWidth="1"/>
    <col min="772" max="772" width="13.6640625" style="145" customWidth="1"/>
    <col min="773" max="773" width="17.1640625" style="145" customWidth="1"/>
    <col min="774" max="774" width="19.5" style="145" customWidth="1"/>
    <col min="775" max="776" width="0" style="145" hidden="1" customWidth="1"/>
    <col min="777" max="1024" width="9.33203125" style="145"/>
    <col min="1025" max="1025" width="5.5" style="145" customWidth="1"/>
    <col min="1026" max="1026" width="12.5" style="145" customWidth="1"/>
    <col min="1027" max="1027" width="35.83203125" style="145" customWidth="1"/>
    <col min="1028" max="1028" width="13.6640625" style="145" customWidth="1"/>
    <col min="1029" max="1029" width="17.1640625" style="145" customWidth="1"/>
    <col min="1030" max="1030" width="19.5" style="145" customWidth="1"/>
    <col min="1031" max="1032" width="0" style="145" hidden="1" customWidth="1"/>
    <col min="1033" max="1280" width="9.33203125" style="145"/>
    <col min="1281" max="1281" width="5.5" style="145" customWidth="1"/>
    <col min="1282" max="1282" width="12.5" style="145" customWidth="1"/>
    <col min="1283" max="1283" width="35.83203125" style="145" customWidth="1"/>
    <col min="1284" max="1284" width="13.6640625" style="145" customWidth="1"/>
    <col min="1285" max="1285" width="17.1640625" style="145" customWidth="1"/>
    <col min="1286" max="1286" width="19.5" style="145" customWidth="1"/>
    <col min="1287" max="1288" width="0" style="145" hidden="1" customWidth="1"/>
    <col min="1289" max="1536" width="9.33203125" style="145"/>
    <col min="1537" max="1537" width="5.5" style="145" customWidth="1"/>
    <col min="1538" max="1538" width="12.5" style="145" customWidth="1"/>
    <col min="1539" max="1539" width="35.83203125" style="145" customWidth="1"/>
    <col min="1540" max="1540" width="13.6640625" style="145" customWidth="1"/>
    <col min="1541" max="1541" width="17.1640625" style="145" customWidth="1"/>
    <col min="1542" max="1542" width="19.5" style="145" customWidth="1"/>
    <col min="1543" max="1544" width="0" style="145" hidden="1" customWidth="1"/>
    <col min="1545" max="1792" width="9.33203125" style="145"/>
    <col min="1793" max="1793" width="5.5" style="145" customWidth="1"/>
    <col min="1794" max="1794" width="12.5" style="145" customWidth="1"/>
    <col min="1795" max="1795" width="35.83203125" style="145" customWidth="1"/>
    <col min="1796" max="1796" width="13.6640625" style="145" customWidth="1"/>
    <col min="1797" max="1797" width="17.1640625" style="145" customWidth="1"/>
    <col min="1798" max="1798" width="19.5" style="145" customWidth="1"/>
    <col min="1799" max="1800" width="0" style="145" hidden="1" customWidth="1"/>
    <col min="1801" max="2048" width="9.33203125" style="145"/>
    <col min="2049" max="2049" width="5.5" style="145" customWidth="1"/>
    <col min="2050" max="2050" width="12.5" style="145" customWidth="1"/>
    <col min="2051" max="2051" width="35.83203125" style="145" customWidth="1"/>
    <col min="2052" max="2052" width="13.6640625" style="145" customWidth="1"/>
    <col min="2053" max="2053" width="17.1640625" style="145" customWidth="1"/>
    <col min="2054" max="2054" width="19.5" style="145" customWidth="1"/>
    <col min="2055" max="2056" width="0" style="145" hidden="1" customWidth="1"/>
    <col min="2057" max="2304" width="9.33203125" style="145"/>
    <col min="2305" max="2305" width="5.5" style="145" customWidth="1"/>
    <col min="2306" max="2306" width="12.5" style="145" customWidth="1"/>
    <col min="2307" max="2307" width="35.83203125" style="145" customWidth="1"/>
    <col min="2308" max="2308" width="13.6640625" style="145" customWidth="1"/>
    <col min="2309" max="2309" width="17.1640625" style="145" customWidth="1"/>
    <col min="2310" max="2310" width="19.5" style="145" customWidth="1"/>
    <col min="2311" max="2312" width="0" style="145" hidden="1" customWidth="1"/>
    <col min="2313" max="2560" width="9.33203125" style="145"/>
    <col min="2561" max="2561" width="5.5" style="145" customWidth="1"/>
    <col min="2562" max="2562" width="12.5" style="145" customWidth="1"/>
    <col min="2563" max="2563" width="35.83203125" style="145" customWidth="1"/>
    <col min="2564" max="2564" width="13.6640625" style="145" customWidth="1"/>
    <col min="2565" max="2565" width="17.1640625" style="145" customWidth="1"/>
    <col min="2566" max="2566" width="19.5" style="145" customWidth="1"/>
    <col min="2567" max="2568" width="0" style="145" hidden="1" customWidth="1"/>
    <col min="2569" max="2816" width="9.33203125" style="145"/>
    <col min="2817" max="2817" width="5.5" style="145" customWidth="1"/>
    <col min="2818" max="2818" width="12.5" style="145" customWidth="1"/>
    <col min="2819" max="2819" width="35.83203125" style="145" customWidth="1"/>
    <col min="2820" max="2820" width="13.6640625" style="145" customWidth="1"/>
    <col min="2821" max="2821" width="17.1640625" style="145" customWidth="1"/>
    <col min="2822" max="2822" width="19.5" style="145" customWidth="1"/>
    <col min="2823" max="2824" width="0" style="145" hidden="1" customWidth="1"/>
    <col min="2825" max="3072" width="9.33203125" style="145"/>
    <col min="3073" max="3073" width="5.5" style="145" customWidth="1"/>
    <col min="3074" max="3074" width="12.5" style="145" customWidth="1"/>
    <col min="3075" max="3075" width="35.83203125" style="145" customWidth="1"/>
    <col min="3076" max="3076" width="13.6640625" style="145" customWidth="1"/>
    <col min="3077" max="3077" width="17.1640625" style="145" customWidth="1"/>
    <col min="3078" max="3078" width="19.5" style="145" customWidth="1"/>
    <col min="3079" max="3080" width="0" style="145" hidden="1" customWidth="1"/>
    <col min="3081" max="3328" width="9.33203125" style="145"/>
    <col min="3329" max="3329" width="5.5" style="145" customWidth="1"/>
    <col min="3330" max="3330" width="12.5" style="145" customWidth="1"/>
    <col min="3331" max="3331" width="35.83203125" style="145" customWidth="1"/>
    <col min="3332" max="3332" width="13.6640625" style="145" customWidth="1"/>
    <col min="3333" max="3333" width="17.1640625" style="145" customWidth="1"/>
    <col min="3334" max="3334" width="19.5" style="145" customWidth="1"/>
    <col min="3335" max="3336" width="0" style="145" hidden="1" customWidth="1"/>
    <col min="3337" max="3584" width="9.33203125" style="145"/>
    <col min="3585" max="3585" width="5.5" style="145" customWidth="1"/>
    <col min="3586" max="3586" width="12.5" style="145" customWidth="1"/>
    <col min="3587" max="3587" width="35.83203125" style="145" customWidth="1"/>
    <col min="3588" max="3588" width="13.6640625" style="145" customWidth="1"/>
    <col min="3589" max="3589" width="17.1640625" style="145" customWidth="1"/>
    <col min="3590" max="3590" width="19.5" style="145" customWidth="1"/>
    <col min="3591" max="3592" width="0" style="145" hidden="1" customWidth="1"/>
    <col min="3593" max="3840" width="9.33203125" style="145"/>
    <col min="3841" max="3841" width="5.5" style="145" customWidth="1"/>
    <col min="3842" max="3842" width="12.5" style="145" customWidth="1"/>
    <col min="3843" max="3843" width="35.83203125" style="145" customWidth="1"/>
    <col min="3844" max="3844" width="13.6640625" style="145" customWidth="1"/>
    <col min="3845" max="3845" width="17.1640625" style="145" customWidth="1"/>
    <col min="3846" max="3846" width="19.5" style="145" customWidth="1"/>
    <col min="3847" max="3848" width="0" style="145" hidden="1" customWidth="1"/>
    <col min="3849" max="4096" width="9.33203125" style="145"/>
    <col min="4097" max="4097" width="5.5" style="145" customWidth="1"/>
    <col min="4098" max="4098" width="12.5" style="145" customWidth="1"/>
    <col min="4099" max="4099" width="35.83203125" style="145" customWidth="1"/>
    <col min="4100" max="4100" width="13.6640625" style="145" customWidth="1"/>
    <col min="4101" max="4101" width="17.1640625" style="145" customWidth="1"/>
    <col min="4102" max="4102" width="19.5" style="145" customWidth="1"/>
    <col min="4103" max="4104" width="0" style="145" hidden="1" customWidth="1"/>
    <col min="4105" max="4352" width="9.33203125" style="145"/>
    <col min="4353" max="4353" width="5.5" style="145" customWidth="1"/>
    <col min="4354" max="4354" width="12.5" style="145" customWidth="1"/>
    <col min="4355" max="4355" width="35.83203125" style="145" customWidth="1"/>
    <col min="4356" max="4356" width="13.6640625" style="145" customWidth="1"/>
    <col min="4357" max="4357" width="17.1640625" style="145" customWidth="1"/>
    <col min="4358" max="4358" width="19.5" style="145" customWidth="1"/>
    <col min="4359" max="4360" width="0" style="145" hidden="1" customWidth="1"/>
    <col min="4361" max="4608" width="9.33203125" style="145"/>
    <col min="4609" max="4609" width="5.5" style="145" customWidth="1"/>
    <col min="4610" max="4610" width="12.5" style="145" customWidth="1"/>
    <col min="4611" max="4611" width="35.83203125" style="145" customWidth="1"/>
    <col min="4612" max="4612" width="13.6640625" style="145" customWidth="1"/>
    <col min="4613" max="4613" width="17.1640625" style="145" customWidth="1"/>
    <col min="4614" max="4614" width="19.5" style="145" customWidth="1"/>
    <col min="4615" max="4616" width="0" style="145" hidden="1" customWidth="1"/>
    <col min="4617" max="4864" width="9.33203125" style="145"/>
    <col min="4865" max="4865" width="5.5" style="145" customWidth="1"/>
    <col min="4866" max="4866" width="12.5" style="145" customWidth="1"/>
    <col min="4867" max="4867" width="35.83203125" style="145" customWidth="1"/>
    <col min="4868" max="4868" width="13.6640625" style="145" customWidth="1"/>
    <col min="4869" max="4869" width="17.1640625" style="145" customWidth="1"/>
    <col min="4870" max="4870" width="19.5" style="145" customWidth="1"/>
    <col min="4871" max="4872" width="0" style="145" hidden="1" customWidth="1"/>
    <col min="4873" max="5120" width="9.33203125" style="145"/>
    <col min="5121" max="5121" width="5.5" style="145" customWidth="1"/>
    <col min="5122" max="5122" width="12.5" style="145" customWidth="1"/>
    <col min="5123" max="5123" width="35.83203125" style="145" customWidth="1"/>
    <col min="5124" max="5124" width="13.6640625" style="145" customWidth="1"/>
    <col min="5125" max="5125" width="17.1640625" style="145" customWidth="1"/>
    <col min="5126" max="5126" width="19.5" style="145" customWidth="1"/>
    <col min="5127" max="5128" width="0" style="145" hidden="1" customWidth="1"/>
    <col min="5129" max="5376" width="9.33203125" style="145"/>
    <col min="5377" max="5377" width="5.5" style="145" customWidth="1"/>
    <col min="5378" max="5378" width="12.5" style="145" customWidth="1"/>
    <col min="5379" max="5379" width="35.83203125" style="145" customWidth="1"/>
    <col min="5380" max="5380" width="13.6640625" style="145" customWidth="1"/>
    <col min="5381" max="5381" width="17.1640625" style="145" customWidth="1"/>
    <col min="5382" max="5382" width="19.5" style="145" customWidth="1"/>
    <col min="5383" max="5384" width="0" style="145" hidden="1" customWidth="1"/>
    <col min="5385" max="5632" width="9.33203125" style="145"/>
    <col min="5633" max="5633" width="5.5" style="145" customWidth="1"/>
    <col min="5634" max="5634" width="12.5" style="145" customWidth="1"/>
    <col min="5635" max="5635" width="35.83203125" style="145" customWidth="1"/>
    <col min="5636" max="5636" width="13.6640625" style="145" customWidth="1"/>
    <col min="5637" max="5637" width="17.1640625" style="145" customWidth="1"/>
    <col min="5638" max="5638" width="19.5" style="145" customWidth="1"/>
    <col min="5639" max="5640" width="0" style="145" hidden="1" customWidth="1"/>
    <col min="5641" max="5888" width="9.33203125" style="145"/>
    <col min="5889" max="5889" width="5.5" style="145" customWidth="1"/>
    <col min="5890" max="5890" width="12.5" style="145" customWidth="1"/>
    <col min="5891" max="5891" width="35.83203125" style="145" customWidth="1"/>
    <col min="5892" max="5892" width="13.6640625" style="145" customWidth="1"/>
    <col min="5893" max="5893" width="17.1640625" style="145" customWidth="1"/>
    <col min="5894" max="5894" width="19.5" style="145" customWidth="1"/>
    <col min="5895" max="5896" width="0" style="145" hidden="1" customWidth="1"/>
    <col min="5897" max="6144" width="9.33203125" style="145"/>
    <col min="6145" max="6145" width="5.5" style="145" customWidth="1"/>
    <col min="6146" max="6146" width="12.5" style="145" customWidth="1"/>
    <col min="6147" max="6147" width="35.83203125" style="145" customWidth="1"/>
    <col min="6148" max="6148" width="13.6640625" style="145" customWidth="1"/>
    <col min="6149" max="6149" width="17.1640625" style="145" customWidth="1"/>
    <col min="6150" max="6150" width="19.5" style="145" customWidth="1"/>
    <col min="6151" max="6152" width="0" style="145" hidden="1" customWidth="1"/>
    <col min="6153" max="6400" width="9.33203125" style="145"/>
    <col min="6401" max="6401" width="5.5" style="145" customWidth="1"/>
    <col min="6402" max="6402" width="12.5" style="145" customWidth="1"/>
    <col min="6403" max="6403" width="35.83203125" style="145" customWidth="1"/>
    <col min="6404" max="6404" width="13.6640625" style="145" customWidth="1"/>
    <col min="6405" max="6405" width="17.1640625" style="145" customWidth="1"/>
    <col min="6406" max="6406" width="19.5" style="145" customWidth="1"/>
    <col min="6407" max="6408" width="0" style="145" hidden="1" customWidth="1"/>
    <col min="6409" max="6656" width="9.33203125" style="145"/>
    <col min="6657" max="6657" width="5.5" style="145" customWidth="1"/>
    <col min="6658" max="6658" width="12.5" style="145" customWidth="1"/>
    <col min="6659" max="6659" width="35.83203125" style="145" customWidth="1"/>
    <col min="6660" max="6660" width="13.6640625" style="145" customWidth="1"/>
    <col min="6661" max="6661" width="17.1640625" style="145" customWidth="1"/>
    <col min="6662" max="6662" width="19.5" style="145" customWidth="1"/>
    <col min="6663" max="6664" width="0" style="145" hidden="1" customWidth="1"/>
    <col min="6665" max="6912" width="9.33203125" style="145"/>
    <col min="6913" max="6913" width="5.5" style="145" customWidth="1"/>
    <col min="6914" max="6914" width="12.5" style="145" customWidth="1"/>
    <col min="6915" max="6915" width="35.83203125" style="145" customWidth="1"/>
    <col min="6916" max="6916" width="13.6640625" style="145" customWidth="1"/>
    <col min="6917" max="6917" width="17.1640625" style="145" customWidth="1"/>
    <col min="6918" max="6918" width="19.5" style="145" customWidth="1"/>
    <col min="6919" max="6920" width="0" style="145" hidden="1" customWidth="1"/>
    <col min="6921" max="7168" width="9.33203125" style="145"/>
    <col min="7169" max="7169" width="5.5" style="145" customWidth="1"/>
    <col min="7170" max="7170" width="12.5" style="145" customWidth="1"/>
    <col min="7171" max="7171" width="35.83203125" style="145" customWidth="1"/>
    <col min="7172" max="7172" width="13.6640625" style="145" customWidth="1"/>
    <col min="7173" max="7173" width="17.1640625" style="145" customWidth="1"/>
    <col min="7174" max="7174" width="19.5" style="145" customWidth="1"/>
    <col min="7175" max="7176" width="0" style="145" hidden="1" customWidth="1"/>
    <col min="7177" max="7424" width="9.33203125" style="145"/>
    <col min="7425" max="7425" width="5.5" style="145" customWidth="1"/>
    <col min="7426" max="7426" width="12.5" style="145" customWidth="1"/>
    <col min="7427" max="7427" width="35.83203125" style="145" customWidth="1"/>
    <col min="7428" max="7428" width="13.6640625" style="145" customWidth="1"/>
    <col min="7429" max="7429" width="17.1640625" style="145" customWidth="1"/>
    <col min="7430" max="7430" width="19.5" style="145" customWidth="1"/>
    <col min="7431" max="7432" width="0" style="145" hidden="1" customWidth="1"/>
    <col min="7433" max="7680" width="9.33203125" style="145"/>
    <col min="7681" max="7681" width="5.5" style="145" customWidth="1"/>
    <col min="7682" max="7682" width="12.5" style="145" customWidth="1"/>
    <col min="7683" max="7683" width="35.83203125" style="145" customWidth="1"/>
    <col min="7684" max="7684" width="13.6640625" style="145" customWidth="1"/>
    <col min="7685" max="7685" width="17.1640625" style="145" customWidth="1"/>
    <col min="7686" max="7686" width="19.5" style="145" customWidth="1"/>
    <col min="7687" max="7688" width="0" style="145" hidden="1" customWidth="1"/>
    <col min="7689" max="7936" width="9.33203125" style="145"/>
    <col min="7937" max="7937" width="5.5" style="145" customWidth="1"/>
    <col min="7938" max="7938" width="12.5" style="145" customWidth="1"/>
    <col min="7939" max="7939" width="35.83203125" style="145" customWidth="1"/>
    <col min="7940" max="7940" width="13.6640625" style="145" customWidth="1"/>
    <col min="7941" max="7941" width="17.1640625" style="145" customWidth="1"/>
    <col min="7942" max="7942" width="19.5" style="145" customWidth="1"/>
    <col min="7943" max="7944" width="0" style="145" hidden="1" customWidth="1"/>
    <col min="7945" max="8192" width="9.33203125" style="145"/>
    <col min="8193" max="8193" width="5.5" style="145" customWidth="1"/>
    <col min="8194" max="8194" width="12.5" style="145" customWidth="1"/>
    <col min="8195" max="8195" width="35.83203125" style="145" customWidth="1"/>
    <col min="8196" max="8196" width="13.6640625" style="145" customWidth="1"/>
    <col min="8197" max="8197" width="17.1640625" style="145" customWidth="1"/>
    <col min="8198" max="8198" width="19.5" style="145" customWidth="1"/>
    <col min="8199" max="8200" width="0" style="145" hidden="1" customWidth="1"/>
    <col min="8201" max="8448" width="9.33203125" style="145"/>
    <col min="8449" max="8449" width="5.5" style="145" customWidth="1"/>
    <col min="8450" max="8450" width="12.5" style="145" customWidth="1"/>
    <col min="8451" max="8451" width="35.83203125" style="145" customWidth="1"/>
    <col min="8452" max="8452" width="13.6640625" style="145" customWidth="1"/>
    <col min="8453" max="8453" width="17.1640625" style="145" customWidth="1"/>
    <col min="8454" max="8454" width="19.5" style="145" customWidth="1"/>
    <col min="8455" max="8456" width="0" style="145" hidden="1" customWidth="1"/>
    <col min="8457" max="8704" width="9.33203125" style="145"/>
    <col min="8705" max="8705" width="5.5" style="145" customWidth="1"/>
    <col min="8706" max="8706" width="12.5" style="145" customWidth="1"/>
    <col min="8707" max="8707" width="35.83203125" style="145" customWidth="1"/>
    <col min="8708" max="8708" width="13.6640625" style="145" customWidth="1"/>
    <col min="8709" max="8709" width="17.1640625" style="145" customWidth="1"/>
    <col min="8710" max="8710" width="19.5" style="145" customWidth="1"/>
    <col min="8711" max="8712" width="0" style="145" hidden="1" customWidth="1"/>
    <col min="8713" max="8960" width="9.33203125" style="145"/>
    <col min="8961" max="8961" width="5.5" style="145" customWidth="1"/>
    <col min="8962" max="8962" width="12.5" style="145" customWidth="1"/>
    <col min="8963" max="8963" width="35.83203125" style="145" customWidth="1"/>
    <col min="8964" max="8964" width="13.6640625" style="145" customWidth="1"/>
    <col min="8965" max="8965" width="17.1640625" style="145" customWidth="1"/>
    <col min="8966" max="8966" width="19.5" style="145" customWidth="1"/>
    <col min="8967" max="8968" width="0" style="145" hidden="1" customWidth="1"/>
    <col min="8969" max="9216" width="9.33203125" style="145"/>
    <col min="9217" max="9217" width="5.5" style="145" customWidth="1"/>
    <col min="9218" max="9218" width="12.5" style="145" customWidth="1"/>
    <col min="9219" max="9219" width="35.83203125" style="145" customWidth="1"/>
    <col min="9220" max="9220" width="13.6640625" style="145" customWidth="1"/>
    <col min="9221" max="9221" width="17.1640625" style="145" customWidth="1"/>
    <col min="9222" max="9222" width="19.5" style="145" customWidth="1"/>
    <col min="9223" max="9224" width="0" style="145" hidden="1" customWidth="1"/>
    <col min="9225" max="9472" width="9.33203125" style="145"/>
    <col min="9473" max="9473" width="5.5" style="145" customWidth="1"/>
    <col min="9474" max="9474" width="12.5" style="145" customWidth="1"/>
    <col min="9475" max="9475" width="35.83203125" style="145" customWidth="1"/>
    <col min="9476" max="9476" width="13.6640625" style="145" customWidth="1"/>
    <col min="9477" max="9477" width="17.1640625" style="145" customWidth="1"/>
    <col min="9478" max="9478" width="19.5" style="145" customWidth="1"/>
    <col min="9479" max="9480" width="0" style="145" hidden="1" customWidth="1"/>
    <col min="9481" max="9728" width="9.33203125" style="145"/>
    <col min="9729" max="9729" width="5.5" style="145" customWidth="1"/>
    <col min="9730" max="9730" width="12.5" style="145" customWidth="1"/>
    <col min="9731" max="9731" width="35.83203125" style="145" customWidth="1"/>
    <col min="9732" max="9732" width="13.6640625" style="145" customWidth="1"/>
    <col min="9733" max="9733" width="17.1640625" style="145" customWidth="1"/>
    <col min="9734" max="9734" width="19.5" style="145" customWidth="1"/>
    <col min="9735" max="9736" width="0" style="145" hidden="1" customWidth="1"/>
    <col min="9737" max="9984" width="9.33203125" style="145"/>
    <col min="9985" max="9985" width="5.5" style="145" customWidth="1"/>
    <col min="9986" max="9986" width="12.5" style="145" customWidth="1"/>
    <col min="9987" max="9987" width="35.83203125" style="145" customWidth="1"/>
    <col min="9988" max="9988" width="13.6640625" style="145" customWidth="1"/>
    <col min="9989" max="9989" width="17.1640625" style="145" customWidth="1"/>
    <col min="9990" max="9990" width="19.5" style="145" customWidth="1"/>
    <col min="9991" max="9992" width="0" style="145" hidden="1" customWidth="1"/>
    <col min="9993" max="10240" width="9.33203125" style="145"/>
    <col min="10241" max="10241" width="5.5" style="145" customWidth="1"/>
    <col min="10242" max="10242" width="12.5" style="145" customWidth="1"/>
    <col min="10243" max="10243" width="35.83203125" style="145" customWidth="1"/>
    <col min="10244" max="10244" width="13.6640625" style="145" customWidth="1"/>
    <col min="10245" max="10245" width="17.1640625" style="145" customWidth="1"/>
    <col min="10246" max="10246" width="19.5" style="145" customWidth="1"/>
    <col min="10247" max="10248" width="0" style="145" hidden="1" customWidth="1"/>
    <col min="10249" max="10496" width="9.33203125" style="145"/>
    <col min="10497" max="10497" width="5.5" style="145" customWidth="1"/>
    <col min="10498" max="10498" width="12.5" style="145" customWidth="1"/>
    <col min="10499" max="10499" width="35.83203125" style="145" customWidth="1"/>
    <col min="10500" max="10500" width="13.6640625" style="145" customWidth="1"/>
    <col min="10501" max="10501" width="17.1640625" style="145" customWidth="1"/>
    <col min="10502" max="10502" width="19.5" style="145" customWidth="1"/>
    <col min="10503" max="10504" width="0" style="145" hidden="1" customWidth="1"/>
    <col min="10505" max="10752" width="9.33203125" style="145"/>
    <col min="10753" max="10753" width="5.5" style="145" customWidth="1"/>
    <col min="10754" max="10754" width="12.5" style="145" customWidth="1"/>
    <col min="10755" max="10755" width="35.83203125" style="145" customWidth="1"/>
    <col min="10756" max="10756" width="13.6640625" style="145" customWidth="1"/>
    <col min="10757" max="10757" width="17.1640625" style="145" customWidth="1"/>
    <col min="10758" max="10758" width="19.5" style="145" customWidth="1"/>
    <col min="10759" max="10760" width="0" style="145" hidden="1" customWidth="1"/>
    <col min="10761" max="11008" width="9.33203125" style="145"/>
    <col min="11009" max="11009" width="5.5" style="145" customWidth="1"/>
    <col min="11010" max="11010" width="12.5" style="145" customWidth="1"/>
    <col min="11011" max="11011" width="35.83203125" style="145" customWidth="1"/>
    <col min="11012" max="11012" width="13.6640625" style="145" customWidth="1"/>
    <col min="11013" max="11013" width="17.1640625" style="145" customWidth="1"/>
    <col min="11014" max="11014" width="19.5" style="145" customWidth="1"/>
    <col min="11015" max="11016" width="0" style="145" hidden="1" customWidth="1"/>
    <col min="11017" max="11264" width="9.33203125" style="145"/>
    <col min="11265" max="11265" width="5.5" style="145" customWidth="1"/>
    <col min="11266" max="11266" width="12.5" style="145" customWidth="1"/>
    <col min="11267" max="11267" width="35.83203125" style="145" customWidth="1"/>
    <col min="11268" max="11268" width="13.6640625" style="145" customWidth="1"/>
    <col min="11269" max="11269" width="17.1640625" style="145" customWidth="1"/>
    <col min="11270" max="11270" width="19.5" style="145" customWidth="1"/>
    <col min="11271" max="11272" width="0" style="145" hidden="1" customWidth="1"/>
    <col min="11273" max="11520" width="9.33203125" style="145"/>
    <col min="11521" max="11521" width="5.5" style="145" customWidth="1"/>
    <col min="11522" max="11522" width="12.5" style="145" customWidth="1"/>
    <col min="11523" max="11523" width="35.83203125" style="145" customWidth="1"/>
    <col min="11524" max="11524" width="13.6640625" style="145" customWidth="1"/>
    <col min="11525" max="11525" width="17.1640625" style="145" customWidth="1"/>
    <col min="11526" max="11526" width="19.5" style="145" customWidth="1"/>
    <col min="11527" max="11528" width="0" style="145" hidden="1" customWidth="1"/>
    <col min="11529" max="11776" width="9.33203125" style="145"/>
    <col min="11777" max="11777" width="5.5" style="145" customWidth="1"/>
    <col min="11778" max="11778" width="12.5" style="145" customWidth="1"/>
    <col min="11779" max="11779" width="35.83203125" style="145" customWidth="1"/>
    <col min="11780" max="11780" width="13.6640625" style="145" customWidth="1"/>
    <col min="11781" max="11781" width="17.1640625" style="145" customWidth="1"/>
    <col min="11782" max="11782" width="19.5" style="145" customWidth="1"/>
    <col min="11783" max="11784" width="0" style="145" hidden="1" customWidth="1"/>
    <col min="11785" max="12032" width="9.33203125" style="145"/>
    <col min="12033" max="12033" width="5.5" style="145" customWidth="1"/>
    <col min="12034" max="12034" width="12.5" style="145" customWidth="1"/>
    <col min="12035" max="12035" width="35.83203125" style="145" customWidth="1"/>
    <col min="12036" max="12036" width="13.6640625" style="145" customWidth="1"/>
    <col min="12037" max="12037" width="17.1640625" style="145" customWidth="1"/>
    <col min="12038" max="12038" width="19.5" style="145" customWidth="1"/>
    <col min="12039" max="12040" width="0" style="145" hidden="1" customWidth="1"/>
    <col min="12041" max="12288" width="9.33203125" style="145"/>
    <col min="12289" max="12289" width="5.5" style="145" customWidth="1"/>
    <col min="12290" max="12290" width="12.5" style="145" customWidth="1"/>
    <col min="12291" max="12291" width="35.83203125" style="145" customWidth="1"/>
    <col min="12292" max="12292" width="13.6640625" style="145" customWidth="1"/>
    <col min="12293" max="12293" width="17.1640625" style="145" customWidth="1"/>
    <col min="12294" max="12294" width="19.5" style="145" customWidth="1"/>
    <col min="12295" max="12296" width="0" style="145" hidden="1" customWidth="1"/>
    <col min="12297" max="12544" width="9.33203125" style="145"/>
    <col min="12545" max="12545" width="5.5" style="145" customWidth="1"/>
    <col min="12546" max="12546" width="12.5" style="145" customWidth="1"/>
    <col min="12547" max="12547" width="35.83203125" style="145" customWidth="1"/>
    <col min="12548" max="12548" width="13.6640625" style="145" customWidth="1"/>
    <col min="12549" max="12549" width="17.1640625" style="145" customWidth="1"/>
    <col min="12550" max="12550" width="19.5" style="145" customWidth="1"/>
    <col min="12551" max="12552" width="0" style="145" hidden="1" customWidth="1"/>
    <col min="12553" max="12800" width="9.33203125" style="145"/>
    <col min="12801" max="12801" width="5.5" style="145" customWidth="1"/>
    <col min="12802" max="12802" width="12.5" style="145" customWidth="1"/>
    <col min="12803" max="12803" width="35.83203125" style="145" customWidth="1"/>
    <col min="12804" max="12804" width="13.6640625" style="145" customWidth="1"/>
    <col min="12805" max="12805" width="17.1640625" style="145" customWidth="1"/>
    <col min="12806" max="12806" width="19.5" style="145" customWidth="1"/>
    <col min="12807" max="12808" width="0" style="145" hidden="1" customWidth="1"/>
    <col min="12809" max="13056" width="9.33203125" style="145"/>
    <col min="13057" max="13057" width="5.5" style="145" customWidth="1"/>
    <col min="13058" max="13058" width="12.5" style="145" customWidth="1"/>
    <col min="13059" max="13059" width="35.83203125" style="145" customWidth="1"/>
    <col min="13060" max="13060" width="13.6640625" style="145" customWidth="1"/>
    <col min="13061" max="13061" width="17.1640625" style="145" customWidth="1"/>
    <col min="13062" max="13062" width="19.5" style="145" customWidth="1"/>
    <col min="13063" max="13064" width="0" style="145" hidden="1" customWidth="1"/>
    <col min="13065" max="13312" width="9.33203125" style="145"/>
    <col min="13313" max="13313" width="5.5" style="145" customWidth="1"/>
    <col min="13314" max="13314" width="12.5" style="145" customWidth="1"/>
    <col min="13315" max="13315" width="35.83203125" style="145" customWidth="1"/>
    <col min="13316" max="13316" width="13.6640625" style="145" customWidth="1"/>
    <col min="13317" max="13317" width="17.1640625" style="145" customWidth="1"/>
    <col min="13318" max="13318" width="19.5" style="145" customWidth="1"/>
    <col min="13319" max="13320" width="0" style="145" hidden="1" customWidth="1"/>
    <col min="13321" max="13568" width="9.33203125" style="145"/>
    <col min="13569" max="13569" width="5.5" style="145" customWidth="1"/>
    <col min="13570" max="13570" width="12.5" style="145" customWidth="1"/>
    <col min="13571" max="13571" width="35.83203125" style="145" customWidth="1"/>
    <col min="13572" max="13572" width="13.6640625" style="145" customWidth="1"/>
    <col min="13573" max="13573" width="17.1640625" style="145" customWidth="1"/>
    <col min="13574" max="13574" width="19.5" style="145" customWidth="1"/>
    <col min="13575" max="13576" width="0" style="145" hidden="1" customWidth="1"/>
    <col min="13577" max="13824" width="9.33203125" style="145"/>
    <col min="13825" max="13825" width="5.5" style="145" customWidth="1"/>
    <col min="13826" max="13826" width="12.5" style="145" customWidth="1"/>
    <col min="13827" max="13827" width="35.83203125" style="145" customWidth="1"/>
    <col min="13828" max="13828" width="13.6640625" style="145" customWidth="1"/>
    <col min="13829" max="13829" width="17.1640625" style="145" customWidth="1"/>
    <col min="13830" max="13830" width="19.5" style="145" customWidth="1"/>
    <col min="13831" max="13832" width="0" style="145" hidden="1" customWidth="1"/>
    <col min="13833" max="14080" width="9.33203125" style="145"/>
    <col min="14081" max="14081" width="5.5" style="145" customWidth="1"/>
    <col min="14082" max="14082" width="12.5" style="145" customWidth="1"/>
    <col min="14083" max="14083" width="35.83203125" style="145" customWidth="1"/>
    <col min="14084" max="14084" width="13.6640625" style="145" customWidth="1"/>
    <col min="14085" max="14085" width="17.1640625" style="145" customWidth="1"/>
    <col min="14086" max="14086" width="19.5" style="145" customWidth="1"/>
    <col min="14087" max="14088" width="0" style="145" hidden="1" customWidth="1"/>
    <col min="14089" max="14336" width="9.33203125" style="145"/>
    <col min="14337" max="14337" width="5.5" style="145" customWidth="1"/>
    <col min="14338" max="14338" width="12.5" style="145" customWidth="1"/>
    <col min="14339" max="14339" width="35.83203125" style="145" customWidth="1"/>
    <col min="14340" max="14340" width="13.6640625" style="145" customWidth="1"/>
    <col min="14341" max="14341" width="17.1640625" style="145" customWidth="1"/>
    <col min="14342" max="14342" width="19.5" style="145" customWidth="1"/>
    <col min="14343" max="14344" width="0" style="145" hidden="1" customWidth="1"/>
    <col min="14345" max="14592" width="9.33203125" style="145"/>
    <col min="14593" max="14593" width="5.5" style="145" customWidth="1"/>
    <col min="14594" max="14594" width="12.5" style="145" customWidth="1"/>
    <col min="14595" max="14595" width="35.83203125" style="145" customWidth="1"/>
    <col min="14596" max="14596" width="13.6640625" style="145" customWidth="1"/>
    <col min="14597" max="14597" width="17.1640625" style="145" customWidth="1"/>
    <col min="14598" max="14598" width="19.5" style="145" customWidth="1"/>
    <col min="14599" max="14600" width="0" style="145" hidden="1" customWidth="1"/>
    <col min="14601" max="14848" width="9.33203125" style="145"/>
    <col min="14849" max="14849" width="5.5" style="145" customWidth="1"/>
    <col min="14850" max="14850" width="12.5" style="145" customWidth="1"/>
    <col min="14851" max="14851" width="35.83203125" style="145" customWidth="1"/>
    <col min="14852" max="14852" width="13.6640625" style="145" customWidth="1"/>
    <col min="14853" max="14853" width="17.1640625" style="145" customWidth="1"/>
    <col min="14854" max="14854" width="19.5" style="145" customWidth="1"/>
    <col min="14855" max="14856" width="0" style="145" hidden="1" customWidth="1"/>
    <col min="14857" max="15104" width="9.33203125" style="145"/>
    <col min="15105" max="15105" width="5.5" style="145" customWidth="1"/>
    <col min="15106" max="15106" width="12.5" style="145" customWidth="1"/>
    <col min="15107" max="15107" width="35.83203125" style="145" customWidth="1"/>
    <col min="15108" max="15108" width="13.6640625" style="145" customWidth="1"/>
    <col min="15109" max="15109" width="17.1640625" style="145" customWidth="1"/>
    <col min="15110" max="15110" width="19.5" style="145" customWidth="1"/>
    <col min="15111" max="15112" width="0" style="145" hidden="1" customWidth="1"/>
    <col min="15113" max="15360" width="9.33203125" style="145"/>
    <col min="15361" max="15361" width="5.5" style="145" customWidth="1"/>
    <col min="15362" max="15362" width="12.5" style="145" customWidth="1"/>
    <col min="15363" max="15363" width="35.83203125" style="145" customWidth="1"/>
    <col min="15364" max="15364" width="13.6640625" style="145" customWidth="1"/>
    <col min="15365" max="15365" width="17.1640625" style="145" customWidth="1"/>
    <col min="15366" max="15366" width="19.5" style="145" customWidth="1"/>
    <col min="15367" max="15368" width="0" style="145" hidden="1" customWidth="1"/>
    <col min="15369" max="15616" width="9.33203125" style="145"/>
    <col min="15617" max="15617" width="5.5" style="145" customWidth="1"/>
    <col min="15618" max="15618" width="12.5" style="145" customWidth="1"/>
    <col min="15619" max="15619" width="35.83203125" style="145" customWidth="1"/>
    <col min="15620" max="15620" width="13.6640625" style="145" customWidth="1"/>
    <col min="15621" max="15621" width="17.1640625" style="145" customWidth="1"/>
    <col min="15622" max="15622" width="19.5" style="145" customWidth="1"/>
    <col min="15623" max="15624" width="0" style="145" hidden="1" customWidth="1"/>
    <col min="15625" max="15872" width="9.33203125" style="145"/>
    <col min="15873" max="15873" width="5.5" style="145" customWidth="1"/>
    <col min="15874" max="15874" width="12.5" style="145" customWidth="1"/>
    <col min="15875" max="15875" width="35.83203125" style="145" customWidth="1"/>
    <col min="15876" max="15876" width="13.6640625" style="145" customWidth="1"/>
    <col min="15877" max="15877" width="17.1640625" style="145" customWidth="1"/>
    <col min="15878" max="15878" width="19.5" style="145" customWidth="1"/>
    <col min="15879" max="15880" width="0" style="145" hidden="1" customWidth="1"/>
    <col min="15881" max="16128" width="9.33203125" style="145"/>
    <col min="16129" max="16129" width="5.5" style="145" customWidth="1"/>
    <col min="16130" max="16130" width="12.5" style="145" customWidth="1"/>
    <col min="16131" max="16131" width="35.83203125" style="145" customWidth="1"/>
    <col min="16132" max="16132" width="13.6640625" style="145" customWidth="1"/>
    <col min="16133" max="16133" width="17.1640625" style="145" customWidth="1"/>
    <col min="16134" max="16134" width="19.5" style="145" customWidth="1"/>
    <col min="16135" max="16136" width="0" style="145" hidden="1" customWidth="1"/>
    <col min="16137" max="16384" width="9.33203125" style="145"/>
  </cols>
  <sheetData>
    <row r="3" spans="1:8" ht="15.75">
      <c r="A3" s="143"/>
      <c r="B3" s="144" t="s">
        <v>3</v>
      </c>
      <c r="C3" s="144"/>
      <c r="D3" s="143"/>
      <c r="E3" s="143"/>
      <c r="F3" s="143"/>
      <c r="G3" s="143"/>
    </row>
    <row r="4" spans="1:8" ht="15.75">
      <c r="A4" s="143"/>
      <c r="B4" s="144" t="s">
        <v>561</v>
      </c>
      <c r="C4" s="144"/>
      <c r="D4" s="143"/>
      <c r="E4" s="143"/>
      <c r="F4" s="143"/>
      <c r="G4" s="143"/>
    </row>
    <row r="5" spans="1:8" ht="15.75">
      <c r="A5" s="143"/>
      <c r="B5" s="144" t="s">
        <v>562</v>
      </c>
      <c r="C5" s="144"/>
      <c r="D5" s="143"/>
      <c r="E5" s="143"/>
      <c r="F5" s="143"/>
      <c r="G5" s="143"/>
    </row>
    <row r="6" spans="1:8" ht="15.75">
      <c r="A6" s="143"/>
      <c r="B6" s="144"/>
      <c r="C6" s="144"/>
      <c r="D6" s="143"/>
      <c r="E6" s="143"/>
      <c r="F6" s="143"/>
      <c r="G6" s="143"/>
    </row>
    <row r="7" spans="1:8" s="146" customFormat="1" ht="33.950000000000003" customHeight="1">
      <c r="A7" s="146" t="s">
        <v>563</v>
      </c>
    </row>
    <row r="8" spans="1:8" ht="15.75">
      <c r="A8" s="147" t="s">
        <v>564</v>
      </c>
      <c r="B8" s="147"/>
      <c r="C8" s="147"/>
      <c r="D8" s="147" t="s">
        <v>265</v>
      </c>
      <c r="E8" s="147" t="s">
        <v>565</v>
      </c>
      <c r="F8" s="147" t="s">
        <v>566</v>
      </c>
    </row>
    <row r="9" spans="1:8" ht="15.75">
      <c r="A9" s="143">
        <v>1</v>
      </c>
      <c r="B9" s="148" t="s">
        <v>567</v>
      </c>
      <c r="C9" s="148"/>
      <c r="D9" s="149"/>
      <c r="E9" s="150"/>
      <c r="F9" s="151">
        <f>El_inst!G15</f>
        <v>0</v>
      </c>
      <c r="H9" s="145">
        <v>9</v>
      </c>
    </row>
    <row r="10" spans="1:8" ht="15.75">
      <c r="A10" s="143">
        <v>2</v>
      </c>
      <c r="B10" s="148" t="s">
        <v>568</v>
      </c>
      <c r="C10" s="148"/>
      <c r="D10" s="426">
        <v>3.6</v>
      </c>
      <c r="E10" s="418">
        <f>SUM(F9:F9)</f>
        <v>0</v>
      </c>
      <c r="F10" s="419">
        <f>D10*E10/100</f>
        <v>0</v>
      </c>
      <c r="H10" s="145">
        <v>10</v>
      </c>
    </row>
    <row r="11" spans="1:8" ht="15.75">
      <c r="A11" s="143">
        <v>3</v>
      </c>
      <c r="B11" s="148" t="s">
        <v>569</v>
      </c>
      <c r="C11" s="148"/>
      <c r="D11" s="426">
        <v>1</v>
      </c>
      <c r="E11" s="418">
        <f>SUM(F9:F9)</f>
        <v>0</v>
      </c>
      <c r="F11" s="419">
        <f>D11*E11/100</f>
        <v>0</v>
      </c>
      <c r="H11" s="145">
        <v>12</v>
      </c>
    </row>
    <row r="12" spans="1:8" ht="15.75">
      <c r="A12" s="143">
        <v>4</v>
      </c>
      <c r="B12" s="148" t="s">
        <v>570</v>
      </c>
      <c r="C12" s="148"/>
      <c r="D12" s="149"/>
      <c r="E12" s="418"/>
      <c r="F12" s="419">
        <f>El_inst!G53</f>
        <v>0</v>
      </c>
      <c r="H12" s="145">
        <v>13</v>
      </c>
    </row>
    <row r="13" spans="1:8" ht="15.75">
      <c r="A13" s="143">
        <v>5</v>
      </c>
      <c r="B13" s="148" t="s">
        <v>571</v>
      </c>
      <c r="C13" s="148"/>
      <c r="D13" s="426">
        <v>5</v>
      </c>
      <c r="E13" s="418">
        <f>El_inst!N53</f>
        <v>0</v>
      </c>
      <c r="F13" s="419">
        <f>D13*E13/100</f>
        <v>0</v>
      </c>
      <c r="H13" s="145">
        <v>14</v>
      </c>
    </row>
    <row r="14" spans="1:8" ht="15.75">
      <c r="A14" s="143">
        <v>6</v>
      </c>
      <c r="B14" s="148" t="s">
        <v>572</v>
      </c>
      <c r="C14" s="148"/>
      <c r="D14" s="426">
        <v>3</v>
      </c>
      <c r="E14" s="418">
        <f>SUM(F12:F12)</f>
        <v>0</v>
      </c>
      <c r="F14" s="419">
        <f>D14*E14/100</f>
        <v>0</v>
      </c>
      <c r="H14" s="145">
        <v>15</v>
      </c>
    </row>
    <row r="15" spans="1:8" ht="15.75">
      <c r="A15" s="143">
        <v>7</v>
      </c>
      <c r="B15" s="148" t="s">
        <v>573</v>
      </c>
      <c r="C15" s="148"/>
      <c r="D15" s="149"/>
      <c r="E15" s="418"/>
      <c r="F15" s="419">
        <f>El_inst!G87</f>
        <v>0</v>
      </c>
      <c r="G15" s="152">
        <f>SUM(F12:F14)</f>
        <v>0</v>
      </c>
      <c r="H15" s="145">
        <v>18</v>
      </c>
    </row>
    <row r="16" spans="1:8" ht="15.75">
      <c r="A16" s="143">
        <v>8</v>
      </c>
      <c r="B16" s="148" t="s">
        <v>574</v>
      </c>
      <c r="C16" s="148"/>
      <c r="D16" s="149"/>
      <c r="E16" s="418"/>
      <c r="F16" s="419">
        <f>El_inst!G93</f>
        <v>0</v>
      </c>
      <c r="H16" s="145">
        <v>19</v>
      </c>
    </row>
    <row r="17" spans="1:8" ht="15.75">
      <c r="A17" s="143">
        <v>9</v>
      </c>
      <c r="B17" s="148" t="s">
        <v>575</v>
      </c>
      <c r="C17" s="148"/>
      <c r="D17" s="426">
        <v>6</v>
      </c>
      <c r="E17" s="418">
        <f>SUM(F15:G15)</f>
        <v>0</v>
      </c>
      <c r="F17" s="419">
        <f>D17*E17/100</f>
        <v>0</v>
      </c>
      <c r="H17" s="145">
        <v>22</v>
      </c>
    </row>
    <row r="18" spans="1:8" ht="15.75">
      <c r="A18" s="153">
        <v>10</v>
      </c>
      <c r="B18" s="154" t="s">
        <v>576</v>
      </c>
      <c r="C18" s="154"/>
      <c r="D18" s="155"/>
      <c r="E18" s="420"/>
      <c r="F18" s="421">
        <f>SUM(F9:F10)</f>
        <v>0</v>
      </c>
      <c r="H18" s="145">
        <v>25</v>
      </c>
    </row>
    <row r="19" spans="1:8" ht="15.75">
      <c r="A19" s="143">
        <v>11</v>
      </c>
      <c r="B19" s="148" t="s">
        <v>577</v>
      </c>
      <c r="C19" s="148"/>
      <c r="D19" s="149"/>
      <c r="E19" s="418"/>
      <c r="F19" s="419">
        <f>SUM(F11:F17)</f>
        <v>0</v>
      </c>
      <c r="H19" s="145">
        <v>26</v>
      </c>
    </row>
    <row r="20" spans="1:8" ht="15.75">
      <c r="A20" s="143">
        <v>12</v>
      </c>
      <c r="B20" s="148" t="s">
        <v>578</v>
      </c>
      <c r="C20" s="148"/>
      <c r="D20" s="149"/>
      <c r="E20" s="418"/>
      <c r="F20" s="419">
        <f>El_inst!G97</f>
        <v>0</v>
      </c>
      <c r="H20" s="145">
        <v>27</v>
      </c>
    </row>
    <row r="21" spans="1:8" ht="15.75">
      <c r="A21" s="153">
        <v>13</v>
      </c>
      <c r="B21" s="154" t="s">
        <v>579</v>
      </c>
      <c r="C21" s="154"/>
      <c r="D21" s="155"/>
      <c r="E21" s="420"/>
      <c r="F21" s="421">
        <f>SUM(F18:F20)</f>
        <v>0</v>
      </c>
      <c r="G21" s="152">
        <f>SUM(F21:F21)</f>
        <v>0</v>
      </c>
      <c r="H21" s="145">
        <v>28</v>
      </c>
    </row>
    <row r="22" spans="1:8" ht="15.75">
      <c r="A22" s="143"/>
      <c r="B22" s="148"/>
      <c r="C22" s="148"/>
      <c r="D22" s="149"/>
      <c r="E22" s="418"/>
      <c r="F22" s="419"/>
    </row>
    <row r="23" spans="1:8" ht="15.75">
      <c r="A23" s="143">
        <v>14</v>
      </c>
      <c r="B23" s="148" t="s">
        <v>580</v>
      </c>
      <c r="C23" s="148"/>
      <c r="D23" s="426">
        <v>3.25</v>
      </c>
      <c r="E23" s="418">
        <f>SUM(F19:F19)</f>
        <v>0</v>
      </c>
      <c r="F23" s="419">
        <f>D23*E23/100</f>
        <v>0</v>
      </c>
      <c r="H23" s="145">
        <v>30</v>
      </c>
    </row>
    <row r="24" spans="1:8" ht="15.75">
      <c r="A24" s="153">
        <v>15</v>
      </c>
      <c r="B24" s="154" t="s">
        <v>581</v>
      </c>
      <c r="C24" s="154"/>
      <c r="D24" s="155"/>
      <c r="E24" s="420"/>
      <c r="F24" s="421">
        <f>SUM(F23:F23)</f>
        <v>0</v>
      </c>
      <c r="G24" s="152">
        <f>SUM(F24:F24)</f>
        <v>0</v>
      </c>
      <c r="H24" s="145">
        <v>33</v>
      </c>
    </row>
    <row r="25" spans="1:8" ht="15.75">
      <c r="A25" s="143"/>
      <c r="B25" s="148"/>
      <c r="C25" s="148"/>
      <c r="D25" s="149"/>
      <c r="E25" s="418"/>
      <c r="F25" s="419"/>
    </row>
    <row r="26" spans="1:8" ht="15.75">
      <c r="A26" s="143">
        <v>16</v>
      </c>
      <c r="B26" s="148" t="s">
        <v>582</v>
      </c>
      <c r="C26" s="148"/>
      <c r="D26" s="149"/>
      <c r="E26" s="418"/>
      <c r="F26" s="427"/>
      <c r="H26" s="145">
        <v>36</v>
      </c>
    </row>
    <row r="27" spans="1:8" ht="15.75">
      <c r="A27" s="153">
        <v>17</v>
      </c>
      <c r="B27" s="154" t="s">
        <v>583</v>
      </c>
      <c r="C27" s="154"/>
      <c r="D27" s="155"/>
      <c r="E27" s="156"/>
      <c r="F27" s="157">
        <f>SUM(F26:F26)</f>
        <v>0</v>
      </c>
      <c r="G27" s="152">
        <f>SUM(F27:F27)</f>
        <v>0</v>
      </c>
      <c r="H27" s="145">
        <v>41</v>
      </c>
    </row>
    <row r="28" spans="1:8" ht="16.5" thickBot="1">
      <c r="A28" s="143"/>
      <c r="B28" s="148"/>
      <c r="C28" s="148"/>
      <c r="D28" s="149"/>
      <c r="E28" s="150"/>
      <c r="F28" s="151"/>
    </row>
    <row r="29" spans="1:8" ht="15.75">
      <c r="A29" s="158">
        <v>18</v>
      </c>
      <c r="B29" s="159" t="s">
        <v>584</v>
      </c>
      <c r="C29" s="159"/>
      <c r="D29" s="160"/>
      <c r="E29" s="161"/>
      <c r="F29" s="162">
        <f>SUM(G18:G28)</f>
        <v>0</v>
      </c>
      <c r="H29" s="145">
        <v>44</v>
      </c>
    </row>
    <row r="30" spans="1:8" ht="15.75">
      <c r="A30" s="143"/>
      <c r="B30" s="143"/>
      <c r="C30" s="143"/>
      <c r="D30" s="163"/>
      <c r="E30" s="164"/>
      <c r="F30" s="165"/>
    </row>
    <row r="31" spans="1:8" ht="15.75">
      <c r="A31" s="143"/>
      <c r="B31" s="143"/>
      <c r="C31" s="143"/>
      <c r="D31" s="143"/>
      <c r="E31" s="143"/>
      <c r="F31" s="143"/>
    </row>
    <row r="32" spans="1:8" ht="15.75">
      <c r="A32" s="143" t="s">
        <v>585</v>
      </c>
      <c r="B32" s="143"/>
      <c r="C32" s="143"/>
      <c r="D32" s="143"/>
      <c r="E32" s="143"/>
      <c r="F32" s="143"/>
    </row>
    <row r="33" spans="1:6" ht="15.75">
      <c r="A33" s="143" t="s">
        <v>586</v>
      </c>
      <c r="B33" s="143"/>
      <c r="C33" s="143"/>
      <c r="D33" s="143"/>
      <c r="E33" s="143"/>
      <c r="F33" s="143"/>
    </row>
    <row r="34" spans="1:6" ht="15.75">
      <c r="A34" s="143"/>
      <c r="B34" s="143"/>
      <c r="C34" s="143"/>
      <c r="D34" s="143"/>
      <c r="E34" s="143"/>
      <c r="F34" s="143"/>
    </row>
    <row r="35" spans="1:6" ht="15.75">
      <c r="A35" s="143"/>
      <c r="B35" s="143"/>
      <c r="C35" s="143"/>
      <c r="D35" s="143"/>
      <c r="E35" s="143"/>
      <c r="F35" s="143"/>
    </row>
  </sheetData>
  <sheetProtection algorithmName="SHA-512" hashValue="Alxam+IbtmU2UoVxNFGyyqDkGTzjopCVjvQNHDbSZhdSLU0N8ObbqxhGaPmGDdZmz42lWpFP0zkq9Cscl2usdA==" saltValue="1J4mZlKVeI9QplmRbJH+ig==" spinCount="100000" sheet="1" objects="1" scenarios="1" formatCells="0"/>
  <pageMargins left="0.59055118110236227" right="0.59055118110236227" top="0.78740157480314965" bottom="0.78740157480314965" header="0.31496062992125984" footer="0.31496062992125984"/>
  <pageSetup paperSize="9" orientation="portrait" horizontalDpi="4294967293"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P100"/>
  <sheetViews>
    <sheetView view="pageBreakPreview" zoomScale="60" zoomScaleNormal="100" workbookViewId="0">
      <selection activeCell="Q78" sqref="Q78"/>
    </sheetView>
  </sheetViews>
  <sheetFormatPr defaultRowHeight="15"/>
  <cols>
    <col min="1" max="1" width="6.6640625" style="145" customWidth="1"/>
    <col min="2" max="2" width="16.83203125" style="145" customWidth="1"/>
    <col min="3" max="3" width="65.6640625" style="145" customWidth="1"/>
    <col min="4" max="4" width="4.83203125" style="145" bestFit="1" customWidth="1"/>
    <col min="5" max="5" width="11.5" style="145" bestFit="1" customWidth="1"/>
    <col min="6" max="6" width="13.83203125" style="145" bestFit="1" customWidth="1"/>
    <col min="7" max="7" width="14.6640625" style="145" bestFit="1" customWidth="1"/>
    <col min="8" max="8" width="9.33203125" style="145" bestFit="1" customWidth="1"/>
    <col min="9" max="9" width="13.1640625" style="145" bestFit="1" customWidth="1"/>
    <col min="10" max="10" width="6.33203125" style="217" hidden="1" customWidth="1"/>
    <col min="11" max="11" width="6.33203125" style="145" hidden="1" customWidth="1"/>
    <col min="12" max="12" width="0" style="145" hidden="1" customWidth="1"/>
    <col min="13" max="13" width="5.33203125" style="145" hidden="1" customWidth="1"/>
    <col min="14" max="14" width="10.6640625" style="145" hidden="1" customWidth="1"/>
    <col min="15" max="256" width="9.33203125" style="145"/>
    <col min="257" max="257" width="4.83203125" style="145" bestFit="1" customWidth="1"/>
    <col min="258" max="258" width="11.6640625" style="145" bestFit="1" customWidth="1"/>
    <col min="259" max="259" width="57.1640625" style="145" bestFit="1" customWidth="1"/>
    <col min="260" max="260" width="4.1640625" style="145" bestFit="1" customWidth="1"/>
    <col min="261" max="261" width="9.6640625" style="145" bestFit="1" customWidth="1"/>
    <col min="262" max="262" width="12.83203125" style="145" bestFit="1" customWidth="1"/>
    <col min="263" max="263" width="13.5" style="145" bestFit="1" customWidth="1"/>
    <col min="264" max="264" width="7.83203125" style="145" bestFit="1" customWidth="1"/>
    <col min="265" max="265" width="11.83203125" style="145" bestFit="1" customWidth="1"/>
    <col min="266" max="270" width="0" style="145" hidden="1" customWidth="1"/>
    <col min="271" max="512" width="9.33203125" style="145"/>
    <col min="513" max="513" width="4.83203125" style="145" bestFit="1" customWidth="1"/>
    <col min="514" max="514" width="11.6640625" style="145" bestFit="1" customWidth="1"/>
    <col min="515" max="515" width="57.1640625" style="145" bestFit="1" customWidth="1"/>
    <col min="516" max="516" width="4.1640625" style="145" bestFit="1" customWidth="1"/>
    <col min="517" max="517" width="9.6640625" style="145" bestFit="1" customWidth="1"/>
    <col min="518" max="518" width="12.83203125" style="145" bestFit="1" customWidth="1"/>
    <col min="519" max="519" width="13.5" style="145" bestFit="1" customWidth="1"/>
    <col min="520" max="520" width="7.83203125" style="145" bestFit="1" customWidth="1"/>
    <col min="521" max="521" width="11.83203125" style="145" bestFit="1" customWidth="1"/>
    <col min="522" max="526" width="0" style="145" hidden="1" customWidth="1"/>
    <col min="527" max="768" width="9.33203125" style="145"/>
    <col min="769" max="769" width="4.83203125" style="145" bestFit="1" customWidth="1"/>
    <col min="770" max="770" width="11.6640625" style="145" bestFit="1" customWidth="1"/>
    <col min="771" max="771" width="57.1640625" style="145" bestFit="1" customWidth="1"/>
    <col min="772" max="772" width="4.1640625" style="145" bestFit="1" customWidth="1"/>
    <col min="773" max="773" width="9.6640625" style="145" bestFit="1" customWidth="1"/>
    <col min="774" max="774" width="12.83203125" style="145" bestFit="1" customWidth="1"/>
    <col min="775" max="775" width="13.5" style="145" bestFit="1" customWidth="1"/>
    <col min="776" max="776" width="7.83203125" style="145" bestFit="1" customWidth="1"/>
    <col min="777" max="777" width="11.83203125" style="145" bestFit="1" customWidth="1"/>
    <col min="778" max="782" width="0" style="145" hidden="1" customWidth="1"/>
    <col min="783" max="1024" width="9.33203125" style="145"/>
    <col min="1025" max="1025" width="4.83203125" style="145" bestFit="1" customWidth="1"/>
    <col min="1026" max="1026" width="11.6640625" style="145" bestFit="1" customWidth="1"/>
    <col min="1027" max="1027" width="57.1640625" style="145" bestFit="1" customWidth="1"/>
    <col min="1028" max="1028" width="4.1640625" style="145" bestFit="1" customWidth="1"/>
    <col min="1029" max="1029" width="9.6640625" style="145" bestFit="1" customWidth="1"/>
    <col min="1030" max="1030" width="12.83203125" style="145" bestFit="1" customWidth="1"/>
    <col min="1031" max="1031" width="13.5" style="145" bestFit="1" customWidth="1"/>
    <col min="1032" max="1032" width="7.83203125" style="145" bestFit="1" customWidth="1"/>
    <col min="1033" max="1033" width="11.83203125" style="145" bestFit="1" customWidth="1"/>
    <col min="1034" max="1038" width="0" style="145" hidden="1" customWidth="1"/>
    <col min="1039" max="1280" width="9.33203125" style="145"/>
    <col min="1281" max="1281" width="4.83203125" style="145" bestFit="1" customWidth="1"/>
    <col min="1282" max="1282" width="11.6640625" style="145" bestFit="1" customWidth="1"/>
    <col min="1283" max="1283" width="57.1640625" style="145" bestFit="1" customWidth="1"/>
    <col min="1284" max="1284" width="4.1640625" style="145" bestFit="1" customWidth="1"/>
    <col min="1285" max="1285" width="9.6640625" style="145" bestFit="1" customWidth="1"/>
    <col min="1286" max="1286" width="12.83203125" style="145" bestFit="1" customWidth="1"/>
    <col min="1287" max="1287" width="13.5" style="145" bestFit="1" customWidth="1"/>
    <col min="1288" max="1288" width="7.83203125" style="145" bestFit="1" customWidth="1"/>
    <col min="1289" max="1289" width="11.83203125" style="145" bestFit="1" customWidth="1"/>
    <col min="1290" max="1294" width="0" style="145" hidden="1" customWidth="1"/>
    <col min="1295" max="1536" width="9.33203125" style="145"/>
    <col min="1537" max="1537" width="4.83203125" style="145" bestFit="1" customWidth="1"/>
    <col min="1538" max="1538" width="11.6640625" style="145" bestFit="1" customWidth="1"/>
    <col min="1539" max="1539" width="57.1640625" style="145" bestFit="1" customWidth="1"/>
    <col min="1540" max="1540" width="4.1640625" style="145" bestFit="1" customWidth="1"/>
    <col min="1541" max="1541" width="9.6640625" style="145" bestFit="1" customWidth="1"/>
    <col min="1542" max="1542" width="12.83203125" style="145" bestFit="1" customWidth="1"/>
    <col min="1543" max="1543" width="13.5" style="145" bestFit="1" customWidth="1"/>
    <col min="1544" max="1544" width="7.83203125" style="145" bestFit="1" customWidth="1"/>
    <col min="1545" max="1545" width="11.83203125" style="145" bestFit="1" customWidth="1"/>
    <col min="1546" max="1550" width="0" style="145" hidden="1" customWidth="1"/>
    <col min="1551" max="1792" width="9.33203125" style="145"/>
    <col min="1793" max="1793" width="4.83203125" style="145" bestFit="1" customWidth="1"/>
    <col min="1794" max="1794" width="11.6640625" style="145" bestFit="1" customWidth="1"/>
    <col min="1795" max="1795" width="57.1640625" style="145" bestFit="1" customWidth="1"/>
    <col min="1796" max="1796" width="4.1640625" style="145" bestFit="1" customWidth="1"/>
    <col min="1797" max="1797" width="9.6640625" style="145" bestFit="1" customWidth="1"/>
    <col min="1798" max="1798" width="12.83203125" style="145" bestFit="1" customWidth="1"/>
    <col min="1799" max="1799" width="13.5" style="145" bestFit="1" customWidth="1"/>
    <col min="1800" max="1800" width="7.83203125" style="145" bestFit="1" customWidth="1"/>
    <col min="1801" max="1801" width="11.83203125" style="145" bestFit="1" customWidth="1"/>
    <col min="1802" max="1806" width="0" style="145" hidden="1" customWidth="1"/>
    <col min="1807" max="2048" width="9.33203125" style="145"/>
    <col min="2049" max="2049" width="4.83203125" style="145" bestFit="1" customWidth="1"/>
    <col min="2050" max="2050" width="11.6640625" style="145" bestFit="1" customWidth="1"/>
    <col min="2051" max="2051" width="57.1640625" style="145" bestFit="1" customWidth="1"/>
    <col min="2052" max="2052" width="4.1640625" style="145" bestFit="1" customWidth="1"/>
    <col min="2053" max="2053" width="9.6640625" style="145" bestFit="1" customWidth="1"/>
    <col min="2054" max="2054" width="12.83203125" style="145" bestFit="1" customWidth="1"/>
    <col min="2055" max="2055" width="13.5" style="145" bestFit="1" customWidth="1"/>
    <col min="2056" max="2056" width="7.83203125" style="145" bestFit="1" customWidth="1"/>
    <col min="2057" max="2057" width="11.83203125" style="145" bestFit="1" customWidth="1"/>
    <col min="2058" max="2062" width="0" style="145" hidden="1" customWidth="1"/>
    <col min="2063" max="2304" width="9.33203125" style="145"/>
    <col min="2305" max="2305" width="4.83203125" style="145" bestFit="1" customWidth="1"/>
    <col min="2306" max="2306" width="11.6640625" style="145" bestFit="1" customWidth="1"/>
    <col min="2307" max="2307" width="57.1640625" style="145" bestFit="1" customWidth="1"/>
    <col min="2308" max="2308" width="4.1640625" style="145" bestFit="1" customWidth="1"/>
    <col min="2309" max="2309" width="9.6640625" style="145" bestFit="1" customWidth="1"/>
    <col min="2310" max="2310" width="12.83203125" style="145" bestFit="1" customWidth="1"/>
    <col min="2311" max="2311" width="13.5" style="145" bestFit="1" customWidth="1"/>
    <col min="2312" max="2312" width="7.83203125" style="145" bestFit="1" customWidth="1"/>
    <col min="2313" max="2313" width="11.83203125" style="145" bestFit="1" customWidth="1"/>
    <col min="2314" max="2318" width="0" style="145" hidden="1" customWidth="1"/>
    <col min="2319" max="2560" width="9.33203125" style="145"/>
    <col min="2561" max="2561" width="4.83203125" style="145" bestFit="1" customWidth="1"/>
    <col min="2562" max="2562" width="11.6640625" style="145" bestFit="1" customWidth="1"/>
    <col min="2563" max="2563" width="57.1640625" style="145" bestFit="1" customWidth="1"/>
    <col min="2564" max="2564" width="4.1640625" style="145" bestFit="1" customWidth="1"/>
    <col min="2565" max="2565" width="9.6640625" style="145" bestFit="1" customWidth="1"/>
    <col min="2566" max="2566" width="12.83203125" style="145" bestFit="1" customWidth="1"/>
    <col min="2567" max="2567" width="13.5" style="145" bestFit="1" customWidth="1"/>
    <col min="2568" max="2568" width="7.83203125" style="145" bestFit="1" customWidth="1"/>
    <col min="2569" max="2569" width="11.83203125" style="145" bestFit="1" customWidth="1"/>
    <col min="2570" max="2574" width="0" style="145" hidden="1" customWidth="1"/>
    <col min="2575" max="2816" width="9.33203125" style="145"/>
    <col min="2817" max="2817" width="4.83203125" style="145" bestFit="1" customWidth="1"/>
    <col min="2818" max="2818" width="11.6640625" style="145" bestFit="1" customWidth="1"/>
    <col min="2819" max="2819" width="57.1640625" style="145" bestFit="1" customWidth="1"/>
    <col min="2820" max="2820" width="4.1640625" style="145" bestFit="1" customWidth="1"/>
    <col min="2821" max="2821" width="9.6640625" style="145" bestFit="1" customWidth="1"/>
    <col min="2822" max="2822" width="12.83203125" style="145" bestFit="1" customWidth="1"/>
    <col min="2823" max="2823" width="13.5" style="145" bestFit="1" customWidth="1"/>
    <col min="2824" max="2824" width="7.83203125" style="145" bestFit="1" customWidth="1"/>
    <col min="2825" max="2825" width="11.83203125" style="145" bestFit="1" customWidth="1"/>
    <col min="2826" max="2830" width="0" style="145" hidden="1" customWidth="1"/>
    <col min="2831" max="3072" width="9.33203125" style="145"/>
    <col min="3073" max="3073" width="4.83203125" style="145" bestFit="1" customWidth="1"/>
    <col min="3074" max="3074" width="11.6640625" style="145" bestFit="1" customWidth="1"/>
    <col min="3075" max="3075" width="57.1640625" style="145" bestFit="1" customWidth="1"/>
    <col min="3076" max="3076" width="4.1640625" style="145" bestFit="1" customWidth="1"/>
    <col min="3077" max="3077" width="9.6640625" style="145" bestFit="1" customWidth="1"/>
    <col min="3078" max="3078" width="12.83203125" style="145" bestFit="1" customWidth="1"/>
    <col min="3079" max="3079" width="13.5" style="145" bestFit="1" customWidth="1"/>
    <col min="3080" max="3080" width="7.83203125" style="145" bestFit="1" customWidth="1"/>
    <col min="3081" max="3081" width="11.83203125" style="145" bestFit="1" customWidth="1"/>
    <col min="3082" max="3086" width="0" style="145" hidden="1" customWidth="1"/>
    <col min="3087" max="3328" width="9.33203125" style="145"/>
    <col min="3329" max="3329" width="4.83203125" style="145" bestFit="1" customWidth="1"/>
    <col min="3330" max="3330" width="11.6640625" style="145" bestFit="1" customWidth="1"/>
    <col min="3331" max="3331" width="57.1640625" style="145" bestFit="1" customWidth="1"/>
    <col min="3332" max="3332" width="4.1640625" style="145" bestFit="1" customWidth="1"/>
    <col min="3333" max="3333" width="9.6640625" style="145" bestFit="1" customWidth="1"/>
    <col min="3334" max="3334" width="12.83203125" style="145" bestFit="1" customWidth="1"/>
    <col min="3335" max="3335" width="13.5" style="145" bestFit="1" customWidth="1"/>
    <col min="3336" max="3336" width="7.83203125" style="145" bestFit="1" customWidth="1"/>
    <col min="3337" max="3337" width="11.83203125" style="145" bestFit="1" customWidth="1"/>
    <col min="3338" max="3342" width="0" style="145" hidden="1" customWidth="1"/>
    <col min="3343" max="3584" width="9.33203125" style="145"/>
    <col min="3585" max="3585" width="4.83203125" style="145" bestFit="1" customWidth="1"/>
    <col min="3586" max="3586" width="11.6640625" style="145" bestFit="1" customWidth="1"/>
    <col min="3587" max="3587" width="57.1640625" style="145" bestFit="1" customWidth="1"/>
    <col min="3588" max="3588" width="4.1640625" style="145" bestFit="1" customWidth="1"/>
    <col min="3589" max="3589" width="9.6640625" style="145" bestFit="1" customWidth="1"/>
    <col min="3590" max="3590" width="12.83203125" style="145" bestFit="1" customWidth="1"/>
    <col min="3591" max="3591" width="13.5" style="145" bestFit="1" customWidth="1"/>
    <col min="3592" max="3592" width="7.83203125" style="145" bestFit="1" customWidth="1"/>
    <col min="3593" max="3593" width="11.83203125" style="145" bestFit="1" customWidth="1"/>
    <col min="3594" max="3598" width="0" style="145" hidden="1" customWidth="1"/>
    <col min="3599" max="3840" width="9.33203125" style="145"/>
    <col min="3841" max="3841" width="4.83203125" style="145" bestFit="1" customWidth="1"/>
    <col min="3842" max="3842" width="11.6640625" style="145" bestFit="1" customWidth="1"/>
    <col min="3843" max="3843" width="57.1640625" style="145" bestFit="1" customWidth="1"/>
    <col min="3844" max="3844" width="4.1640625" style="145" bestFit="1" customWidth="1"/>
    <col min="3845" max="3845" width="9.6640625" style="145" bestFit="1" customWidth="1"/>
    <col min="3846" max="3846" width="12.83203125" style="145" bestFit="1" customWidth="1"/>
    <col min="3847" max="3847" width="13.5" style="145" bestFit="1" customWidth="1"/>
    <col min="3848" max="3848" width="7.83203125" style="145" bestFit="1" customWidth="1"/>
    <col min="3849" max="3849" width="11.83203125" style="145" bestFit="1" customWidth="1"/>
    <col min="3850" max="3854" width="0" style="145" hidden="1" customWidth="1"/>
    <col min="3855" max="4096" width="9.33203125" style="145"/>
    <col min="4097" max="4097" width="4.83203125" style="145" bestFit="1" customWidth="1"/>
    <col min="4098" max="4098" width="11.6640625" style="145" bestFit="1" customWidth="1"/>
    <col min="4099" max="4099" width="57.1640625" style="145" bestFit="1" customWidth="1"/>
    <col min="4100" max="4100" width="4.1640625" style="145" bestFit="1" customWidth="1"/>
    <col min="4101" max="4101" width="9.6640625" style="145" bestFit="1" customWidth="1"/>
    <col min="4102" max="4102" width="12.83203125" style="145" bestFit="1" customWidth="1"/>
    <col min="4103" max="4103" width="13.5" style="145" bestFit="1" customWidth="1"/>
    <col min="4104" max="4104" width="7.83203125" style="145" bestFit="1" customWidth="1"/>
    <col min="4105" max="4105" width="11.83203125" style="145" bestFit="1" customWidth="1"/>
    <col min="4106" max="4110" width="0" style="145" hidden="1" customWidth="1"/>
    <col min="4111" max="4352" width="9.33203125" style="145"/>
    <col min="4353" max="4353" width="4.83203125" style="145" bestFit="1" customWidth="1"/>
    <col min="4354" max="4354" width="11.6640625" style="145" bestFit="1" customWidth="1"/>
    <col min="4355" max="4355" width="57.1640625" style="145" bestFit="1" customWidth="1"/>
    <col min="4356" max="4356" width="4.1640625" style="145" bestFit="1" customWidth="1"/>
    <col min="4357" max="4357" width="9.6640625" style="145" bestFit="1" customWidth="1"/>
    <col min="4358" max="4358" width="12.83203125" style="145" bestFit="1" customWidth="1"/>
    <col min="4359" max="4359" width="13.5" style="145" bestFit="1" customWidth="1"/>
    <col min="4360" max="4360" width="7.83203125" style="145" bestFit="1" customWidth="1"/>
    <col min="4361" max="4361" width="11.83203125" style="145" bestFit="1" customWidth="1"/>
    <col min="4362" max="4366" width="0" style="145" hidden="1" customWidth="1"/>
    <col min="4367" max="4608" width="9.33203125" style="145"/>
    <col min="4609" max="4609" width="4.83203125" style="145" bestFit="1" customWidth="1"/>
    <col min="4610" max="4610" width="11.6640625" style="145" bestFit="1" customWidth="1"/>
    <col min="4611" max="4611" width="57.1640625" style="145" bestFit="1" customWidth="1"/>
    <col min="4612" max="4612" width="4.1640625" style="145" bestFit="1" customWidth="1"/>
    <col min="4613" max="4613" width="9.6640625" style="145" bestFit="1" customWidth="1"/>
    <col min="4614" max="4614" width="12.83203125" style="145" bestFit="1" customWidth="1"/>
    <col min="4615" max="4615" width="13.5" style="145" bestFit="1" customWidth="1"/>
    <col min="4616" max="4616" width="7.83203125" style="145" bestFit="1" customWidth="1"/>
    <col min="4617" max="4617" width="11.83203125" style="145" bestFit="1" customWidth="1"/>
    <col min="4618" max="4622" width="0" style="145" hidden="1" customWidth="1"/>
    <col min="4623" max="4864" width="9.33203125" style="145"/>
    <col min="4865" max="4865" width="4.83203125" style="145" bestFit="1" customWidth="1"/>
    <col min="4866" max="4866" width="11.6640625" style="145" bestFit="1" customWidth="1"/>
    <col min="4867" max="4867" width="57.1640625" style="145" bestFit="1" customWidth="1"/>
    <col min="4868" max="4868" width="4.1640625" style="145" bestFit="1" customWidth="1"/>
    <col min="4869" max="4869" width="9.6640625" style="145" bestFit="1" customWidth="1"/>
    <col min="4870" max="4870" width="12.83203125" style="145" bestFit="1" customWidth="1"/>
    <col min="4871" max="4871" width="13.5" style="145" bestFit="1" customWidth="1"/>
    <col min="4872" max="4872" width="7.83203125" style="145" bestFit="1" customWidth="1"/>
    <col min="4873" max="4873" width="11.83203125" style="145" bestFit="1" customWidth="1"/>
    <col min="4874" max="4878" width="0" style="145" hidden="1" customWidth="1"/>
    <col min="4879" max="5120" width="9.33203125" style="145"/>
    <col min="5121" max="5121" width="4.83203125" style="145" bestFit="1" customWidth="1"/>
    <col min="5122" max="5122" width="11.6640625" style="145" bestFit="1" customWidth="1"/>
    <col min="5123" max="5123" width="57.1640625" style="145" bestFit="1" customWidth="1"/>
    <col min="5124" max="5124" width="4.1640625" style="145" bestFit="1" customWidth="1"/>
    <col min="5125" max="5125" width="9.6640625" style="145" bestFit="1" customWidth="1"/>
    <col min="5126" max="5126" width="12.83203125" style="145" bestFit="1" customWidth="1"/>
    <col min="5127" max="5127" width="13.5" style="145" bestFit="1" customWidth="1"/>
    <col min="5128" max="5128" width="7.83203125" style="145" bestFit="1" customWidth="1"/>
    <col min="5129" max="5129" width="11.83203125" style="145" bestFit="1" customWidth="1"/>
    <col min="5130" max="5134" width="0" style="145" hidden="1" customWidth="1"/>
    <col min="5135" max="5376" width="9.33203125" style="145"/>
    <col min="5377" max="5377" width="4.83203125" style="145" bestFit="1" customWidth="1"/>
    <col min="5378" max="5378" width="11.6640625" style="145" bestFit="1" customWidth="1"/>
    <col min="5379" max="5379" width="57.1640625" style="145" bestFit="1" customWidth="1"/>
    <col min="5380" max="5380" width="4.1640625" style="145" bestFit="1" customWidth="1"/>
    <col min="5381" max="5381" width="9.6640625" style="145" bestFit="1" customWidth="1"/>
    <col min="5382" max="5382" width="12.83203125" style="145" bestFit="1" customWidth="1"/>
    <col min="5383" max="5383" width="13.5" style="145" bestFit="1" customWidth="1"/>
    <col min="5384" max="5384" width="7.83203125" style="145" bestFit="1" customWidth="1"/>
    <col min="5385" max="5385" width="11.83203125" style="145" bestFit="1" customWidth="1"/>
    <col min="5386" max="5390" width="0" style="145" hidden="1" customWidth="1"/>
    <col min="5391" max="5632" width="9.33203125" style="145"/>
    <col min="5633" max="5633" width="4.83203125" style="145" bestFit="1" customWidth="1"/>
    <col min="5634" max="5634" width="11.6640625" style="145" bestFit="1" customWidth="1"/>
    <col min="5635" max="5635" width="57.1640625" style="145" bestFit="1" customWidth="1"/>
    <col min="5636" max="5636" width="4.1640625" style="145" bestFit="1" customWidth="1"/>
    <col min="5637" max="5637" width="9.6640625" style="145" bestFit="1" customWidth="1"/>
    <col min="5638" max="5638" width="12.83203125" style="145" bestFit="1" customWidth="1"/>
    <col min="5639" max="5639" width="13.5" style="145" bestFit="1" customWidth="1"/>
    <col min="5640" max="5640" width="7.83203125" style="145" bestFit="1" customWidth="1"/>
    <col min="5641" max="5641" width="11.83203125" style="145" bestFit="1" customWidth="1"/>
    <col min="5642" max="5646" width="0" style="145" hidden="1" customWidth="1"/>
    <col min="5647" max="5888" width="9.33203125" style="145"/>
    <col min="5889" max="5889" width="4.83203125" style="145" bestFit="1" customWidth="1"/>
    <col min="5890" max="5890" width="11.6640625" style="145" bestFit="1" customWidth="1"/>
    <col min="5891" max="5891" width="57.1640625" style="145" bestFit="1" customWidth="1"/>
    <col min="5892" max="5892" width="4.1640625" style="145" bestFit="1" customWidth="1"/>
    <col min="5893" max="5893" width="9.6640625" style="145" bestFit="1" customWidth="1"/>
    <col min="5894" max="5894" width="12.83203125" style="145" bestFit="1" customWidth="1"/>
    <col min="5895" max="5895" width="13.5" style="145" bestFit="1" customWidth="1"/>
    <col min="5896" max="5896" width="7.83203125" style="145" bestFit="1" customWidth="1"/>
    <col min="5897" max="5897" width="11.83203125" style="145" bestFit="1" customWidth="1"/>
    <col min="5898" max="5902" width="0" style="145" hidden="1" customWidth="1"/>
    <col min="5903" max="6144" width="9.33203125" style="145"/>
    <col min="6145" max="6145" width="4.83203125" style="145" bestFit="1" customWidth="1"/>
    <col min="6146" max="6146" width="11.6640625" style="145" bestFit="1" customWidth="1"/>
    <col min="6147" max="6147" width="57.1640625" style="145" bestFit="1" customWidth="1"/>
    <col min="6148" max="6148" width="4.1640625" style="145" bestFit="1" customWidth="1"/>
    <col min="6149" max="6149" width="9.6640625" style="145" bestFit="1" customWidth="1"/>
    <col min="6150" max="6150" width="12.83203125" style="145" bestFit="1" customWidth="1"/>
    <col min="6151" max="6151" width="13.5" style="145" bestFit="1" customWidth="1"/>
    <col min="6152" max="6152" width="7.83203125" style="145" bestFit="1" customWidth="1"/>
    <col min="6153" max="6153" width="11.83203125" style="145" bestFit="1" customWidth="1"/>
    <col min="6154" max="6158" width="0" style="145" hidden="1" customWidth="1"/>
    <col min="6159" max="6400" width="9.33203125" style="145"/>
    <col min="6401" max="6401" width="4.83203125" style="145" bestFit="1" customWidth="1"/>
    <col min="6402" max="6402" width="11.6640625" style="145" bestFit="1" customWidth="1"/>
    <col min="6403" max="6403" width="57.1640625" style="145" bestFit="1" customWidth="1"/>
    <col min="6404" max="6404" width="4.1640625" style="145" bestFit="1" customWidth="1"/>
    <col min="6405" max="6405" width="9.6640625" style="145" bestFit="1" customWidth="1"/>
    <col min="6406" max="6406" width="12.83203125" style="145" bestFit="1" customWidth="1"/>
    <col min="6407" max="6407" width="13.5" style="145" bestFit="1" customWidth="1"/>
    <col min="6408" max="6408" width="7.83203125" style="145" bestFit="1" customWidth="1"/>
    <col min="6409" max="6409" width="11.83203125" style="145" bestFit="1" customWidth="1"/>
    <col min="6410" max="6414" width="0" style="145" hidden="1" customWidth="1"/>
    <col min="6415" max="6656" width="9.33203125" style="145"/>
    <col min="6657" max="6657" width="4.83203125" style="145" bestFit="1" customWidth="1"/>
    <col min="6658" max="6658" width="11.6640625" style="145" bestFit="1" customWidth="1"/>
    <col min="6659" max="6659" width="57.1640625" style="145" bestFit="1" customWidth="1"/>
    <col min="6660" max="6660" width="4.1640625" style="145" bestFit="1" customWidth="1"/>
    <col min="6661" max="6661" width="9.6640625" style="145" bestFit="1" customWidth="1"/>
    <col min="6662" max="6662" width="12.83203125" style="145" bestFit="1" customWidth="1"/>
    <col min="6663" max="6663" width="13.5" style="145" bestFit="1" customWidth="1"/>
    <col min="6664" max="6664" width="7.83203125" style="145" bestFit="1" customWidth="1"/>
    <col min="6665" max="6665" width="11.83203125" style="145" bestFit="1" customWidth="1"/>
    <col min="6666" max="6670" width="0" style="145" hidden="1" customWidth="1"/>
    <col min="6671" max="6912" width="9.33203125" style="145"/>
    <col min="6913" max="6913" width="4.83203125" style="145" bestFit="1" customWidth="1"/>
    <col min="6914" max="6914" width="11.6640625" style="145" bestFit="1" customWidth="1"/>
    <col min="6915" max="6915" width="57.1640625" style="145" bestFit="1" customWidth="1"/>
    <col min="6916" max="6916" width="4.1640625" style="145" bestFit="1" customWidth="1"/>
    <col min="6917" max="6917" width="9.6640625" style="145" bestFit="1" customWidth="1"/>
    <col min="6918" max="6918" width="12.83203125" style="145" bestFit="1" customWidth="1"/>
    <col min="6919" max="6919" width="13.5" style="145" bestFit="1" customWidth="1"/>
    <col min="6920" max="6920" width="7.83203125" style="145" bestFit="1" customWidth="1"/>
    <col min="6921" max="6921" width="11.83203125" style="145" bestFit="1" customWidth="1"/>
    <col min="6922" max="6926" width="0" style="145" hidden="1" customWidth="1"/>
    <col min="6927" max="7168" width="9.33203125" style="145"/>
    <col min="7169" max="7169" width="4.83203125" style="145" bestFit="1" customWidth="1"/>
    <col min="7170" max="7170" width="11.6640625" style="145" bestFit="1" customWidth="1"/>
    <col min="7171" max="7171" width="57.1640625" style="145" bestFit="1" customWidth="1"/>
    <col min="7172" max="7172" width="4.1640625" style="145" bestFit="1" customWidth="1"/>
    <col min="7173" max="7173" width="9.6640625" style="145" bestFit="1" customWidth="1"/>
    <col min="7174" max="7174" width="12.83203125" style="145" bestFit="1" customWidth="1"/>
    <col min="7175" max="7175" width="13.5" style="145" bestFit="1" customWidth="1"/>
    <col min="7176" max="7176" width="7.83203125" style="145" bestFit="1" customWidth="1"/>
    <col min="7177" max="7177" width="11.83203125" style="145" bestFit="1" customWidth="1"/>
    <col min="7178" max="7182" width="0" style="145" hidden="1" customWidth="1"/>
    <col min="7183" max="7424" width="9.33203125" style="145"/>
    <col min="7425" max="7425" width="4.83203125" style="145" bestFit="1" customWidth="1"/>
    <col min="7426" max="7426" width="11.6640625" style="145" bestFit="1" customWidth="1"/>
    <col min="7427" max="7427" width="57.1640625" style="145" bestFit="1" customWidth="1"/>
    <col min="7428" max="7428" width="4.1640625" style="145" bestFit="1" customWidth="1"/>
    <col min="7429" max="7429" width="9.6640625" style="145" bestFit="1" customWidth="1"/>
    <col min="7430" max="7430" width="12.83203125" style="145" bestFit="1" customWidth="1"/>
    <col min="7431" max="7431" width="13.5" style="145" bestFit="1" customWidth="1"/>
    <col min="7432" max="7432" width="7.83203125" style="145" bestFit="1" customWidth="1"/>
    <col min="7433" max="7433" width="11.83203125" style="145" bestFit="1" customWidth="1"/>
    <col min="7434" max="7438" width="0" style="145" hidden="1" customWidth="1"/>
    <col min="7439" max="7680" width="9.33203125" style="145"/>
    <col min="7681" max="7681" width="4.83203125" style="145" bestFit="1" customWidth="1"/>
    <col min="7682" max="7682" width="11.6640625" style="145" bestFit="1" customWidth="1"/>
    <col min="7683" max="7683" width="57.1640625" style="145" bestFit="1" customWidth="1"/>
    <col min="7684" max="7684" width="4.1640625" style="145" bestFit="1" customWidth="1"/>
    <col min="7685" max="7685" width="9.6640625" style="145" bestFit="1" customWidth="1"/>
    <col min="7686" max="7686" width="12.83203125" style="145" bestFit="1" customWidth="1"/>
    <col min="7687" max="7687" width="13.5" style="145" bestFit="1" customWidth="1"/>
    <col min="7688" max="7688" width="7.83203125" style="145" bestFit="1" customWidth="1"/>
    <col min="7689" max="7689" width="11.83203125" style="145" bestFit="1" customWidth="1"/>
    <col min="7690" max="7694" width="0" style="145" hidden="1" customWidth="1"/>
    <col min="7695" max="7936" width="9.33203125" style="145"/>
    <col min="7937" max="7937" width="4.83203125" style="145" bestFit="1" customWidth="1"/>
    <col min="7938" max="7938" width="11.6640625" style="145" bestFit="1" customWidth="1"/>
    <col min="7939" max="7939" width="57.1640625" style="145" bestFit="1" customWidth="1"/>
    <col min="7940" max="7940" width="4.1640625" style="145" bestFit="1" customWidth="1"/>
    <col min="7941" max="7941" width="9.6640625" style="145" bestFit="1" customWidth="1"/>
    <col min="7942" max="7942" width="12.83203125" style="145" bestFit="1" customWidth="1"/>
    <col min="7943" max="7943" width="13.5" style="145" bestFit="1" customWidth="1"/>
    <col min="7944" max="7944" width="7.83203125" style="145" bestFit="1" customWidth="1"/>
    <col min="7945" max="7945" width="11.83203125" style="145" bestFit="1" customWidth="1"/>
    <col min="7946" max="7950" width="0" style="145" hidden="1" customWidth="1"/>
    <col min="7951" max="8192" width="9.33203125" style="145"/>
    <col min="8193" max="8193" width="4.83203125" style="145" bestFit="1" customWidth="1"/>
    <col min="8194" max="8194" width="11.6640625" style="145" bestFit="1" customWidth="1"/>
    <col min="8195" max="8195" width="57.1640625" style="145" bestFit="1" customWidth="1"/>
    <col min="8196" max="8196" width="4.1640625" style="145" bestFit="1" customWidth="1"/>
    <col min="8197" max="8197" width="9.6640625" style="145" bestFit="1" customWidth="1"/>
    <col min="8198" max="8198" width="12.83203125" style="145" bestFit="1" customWidth="1"/>
    <col min="8199" max="8199" width="13.5" style="145" bestFit="1" customWidth="1"/>
    <col min="8200" max="8200" width="7.83203125" style="145" bestFit="1" customWidth="1"/>
    <col min="8201" max="8201" width="11.83203125" style="145" bestFit="1" customWidth="1"/>
    <col min="8202" max="8206" width="0" style="145" hidden="1" customWidth="1"/>
    <col min="8207" max="8448" width="9.33203125" style="145"/>
    <col min="8449" max="8449" width="4.83203125" style="145" bestFit="1" customWidth="1"/>
    <col min="8450" max="8450" width="11.6640625" style="145" bestFit="1" customWidth="1"/>
    <col min="8451" max="8451" width="57.1640625" style="145" bestFit="1" customWidth="1"/>
    <col min="8452" max="8452" width="4.1640625" style="145" bestFit="1" customWidth="1"/>
    <col min="8453" max="8453" width="9.6640625" style="145" bestFit="1" customWidth="1"/>
    <col min="8454" max="8454" width="12.83203125" style="145" bestFit="1" customWidth="1"/>
    <col min="8455" max="8455" width="13.5" style="145" bestFit="1" customWidth="1"/>
    <col min="8456" max="8456" width="7.83203125" style="145" bestFit="1" customWidth="1"/>
    <col min="8457" max="8457" width="11.83203125" style="145" bestFit="1" customWidth="1"/>
    <col min="8458" max="8462" width="0" style="145" hidden="1" customWidth="1"/>
    <col min="8463" max="8704" width="9.33203125" style="145"/>
    <col min="8705" max="8705" width="4.83203125" style="145" bestFit="1" customWidth="1"/>
    <col min="8706" max="8706" width="11.6640625" style="145" bestFit="1" customWidth="1"/>
    <col min="8707" max="8707" width="57.1640625" style="145" bestFit="1" customWidth="1"/>
    <col min="8708" max="8708" width="4.1640625" style="145" bestFit="1" customWidth="1"/>
    <col min="8709" max="8709" width="9.6640625" style="145" bestFit="1" customWidth="1"/>
    <col min="8710" max="8710" width="12.83203125" style="145" bestFit="1" customWidth="1"/>
    <col min="8711" max="8711" width="13.5" style="145" bestFit="1" customWidth="1"/>
    <col min="8712" max="8712" width="7.83203125" style="145" bestFit="1" customWidth="1"/>
    <col min="8713" max="8713" width="11.83203125" style="145" bestFit="1" customWidth="1"/>
    <col min="8714" max="8718" width="0" style="145" hidden="1" customWidth="1"/>
    <col min="8719" max="8960" width="9.33203125" style="145"/>
    <col min="8961" max="8961" width="4.83203125" style="145" bestFit="1" customWidth="1"/>
    <col min="8962" max="8962" width="11.6640625" style="145" bestFit="1" customWidth="1"/>
    <col min="8963" max="8963" width="57.1640625" style="145" bestFit="1" customWidth="1"/>
    <col min="8964" max="8964" width="4.1640625" style="145" bestFit="1" customWidth="1"/>
    <col min="8965" max="8965" width="9.6640625" style="145" bestFit="1" customWidth="1"/>
    <col min="8966" max="8966" width="12.83203125" style="145" bestFit="1" customWidth="1"/>
    <col min="8967" max="8967" width="13.5" style="145" bestFit="1" customWidth="1"/>
    <col min="8968" max="8968" width="7.83203125" style="145" bestFit="1" customWidth="1"/>
    <col min="8969" max="8969" width="11.83203125" style="145" bestFit="1" customWidth="1"/>
    <col min="8970" max="8974" width="0" style="145" hidden="1" customWidth="1"/>
    <col min="8975" max="9216" width="9.33203125" style="145"/>
    <col min="9217" max="9217" width="4.83203125" style="145" bestFit="1" customWidth="1"/>
    <col min="9218" max="9218" width="11.6640625" style="145" bestFit="1" customWidth="1"/>
    <col min="9219" max="9219" width="57.1640625" style="145" bestFit="1" customWidth="1"/>
    <col min="9220" max="9220" width="4.1640625" style="145" bestFit="1" customWidth="1"/>
    <col min="9221" max="9221" width="9.6640625" style="145" bestFit="1" customWidth="1"/>
    <col min="9222" max="9222" width="12.83203125" style="145" bestFit="1" customWidth="1"/>
    <col min="9223" max="9223" width="13.5" style="145" bestFit="1" customWidth="1"/>
    <col min="9224" max="9224" width="7.83203125" style="145" bestFit="1" customWidth="1"/>
    <col min="9225" max="9225" width="11.83203125" style="145" bestFit="1" customWidth="1"/>
    <col min="9226" max="9230" width="0" style="145" hidden="1" customWidth="1"/>
    <col min="9231" max="9472" width="9.33203125" style="145"/>
    <col min="9473" max="9473" width="4.83203125" style="145" bestFit="1" customWidth="1"/>
    <col min="9474" max="9474" width="11.6640625" style="145" bestFit="1" customWidth="1"/>
    <col min="9475" max="9475" width="57.1640625" style="145" bestFit="1" customWidth="1"/>
    <col min="9476" max="9476" width="4.1640625" style="145" bestFit="1" customWidth="1"/>
    <col min="9477" max="9477" width="9.6640625" style="145" bestFit="1" customWidth="1"/>
    <col min="9478" max="9478" width="12.83203125" style="145" bestFit="1" customWidth="1"/>
    <col min="9479" max="9479" width="13.5" style="145" bestFit="1" customWidth="1"/>
    <col min="9480" max="9480" width="7.83203125" style="145" bestFit="1" customWidth="1"/>
    <col min="9481" max="9481" width="11.83203125" style="145" bestFit="1" customWidth="1"/>
    <col min="9482" max="9486" width="0" style="145" hidden="1" customWidth="1"/>
    <col min="9487" max="9728" width="9.33203125" style="145"/>
    <col min="9729" max="9729" width="4.83203125" style="145" bestFit="1" customWidth="1"/>
    <col min="9730" max="9730" width="11.6640625" style="145" bestFit="1" customWidth="1"/>
    <col min="9731" max="9731" width="57.1640625" style="145" bestFit="1" customWidth="1"/>
    <col min="9732" max="9732" width="4.1640625" style="145" bestFit="1" customWidth="1"/>
    <col min="9733" max="9733" width="9.6640625" style="145" bestFit="1" customWidth="1"/>
    <col min="9734" max="9734" width="12.83203125" style="145" bestFit="1" customWidth="1"/>
    <col min="9735" max="9735" width="13.5" style="145" bestFit="1" customWidth="1"/>
    <col min="9736" max="9736" width="7.83203125" style="145" bestFit="1" customWidth="1"/>
    <col min="9737" max="9737" width="11.83203125" style="145" bestFit="1" customWidth="1"/>
    <col min="9738" max="9742" width="0" style="145" hidden="1" customWidth="1"/>
    <col min="9743" max="9984" width="9.33203125" style="145"/>
    <col min="9985" max="9985" width="4.83203125" style="145" bestFit="1" customWidth="1"/>
    <col min="9986" max="9986" width="11.6640625" style="145" bestFit="1" customWidth="1"/>
    <col min="9987" max="9987" width="57.1640625" style="145" bestFit="1" customWidth="1"/>
    <col min="9988" max="9988" width="4.1640625" style="145" bestFit="1" customWidth="1"/>
    <col min="9989" max="9989" width="9.6640625" style="145" bestFit="1" customWidth="1"/>
    <col min="9990" max="9990" width="12.83203125" style="145" bestFit="1" customWidth="1"/>
    <col min="9991" max="9991" width="13.5" style="145" bestFit="1" customWidth="1"/>
    <col min="9992" max="9992" width="7.83203125" style="145" bestFit="1" customWidth="1"/>
    <col min="9993" max="9993" width="11.83203125" style="145" bestFit="1" customWidth="1"/>
    <col min="9994" max="9998" width="0" style="145" hidden="1" customWidth="1"/>
    <col min="9999" max="10240" width="9.33203125" style="145"/>
    <col min="10241" max="10241" width="4.83203125" style="145" bestFit="1" customWidth="1"/>
    <col min="10242" max="10242" width="11.6640625" style="145" bestFit="1" customWidth="1"/>
    <col min="10243" max="10243" width="57.1640625" style="145" bestFit="1" customWidth="1"/>
    <col min="10244" max="10244" width="4.1640625" style="145" bestFit="1" customWidth="1"/>
    <col min="10245" max="10245" width="9.6640625" style="145" bestFit="1" customWidth="1"/>
    <col min="10246" max="10246" width="12.83203125" style="145" bestFit="1" customWidth="1"/>
    <col min="10247" max="10247" width="13.5" style="145" bestFit="1" customWidth="1"/>
    <col min="10248" max="10248" width="7.83203125" style="145" bestFit="1" customWidth="1"/>
    <col min="10249" max="10249" width="11.83203125" style="145" bestFit="1" customWidth="1"/>
    <col min="10250" max="10254" width="0" style="145" hidden="1" customWidth="1"/>
    <col min="10255" max="10496" width="9.33203125" style="145"/>
    <col min="10497" max="10497" width="4.83203125" style="145" bestFit="1" customWidth="1"/>
    <col min="10498" max="10498" width="11.6640625" style="145" bestFit="1" customWidth="1"/>
    <col min="10499" max="10499" width="57.1640625" style="145" bestFit="1" customWidth="1"/>
    <col min="10500" max="10500" width="4.1640625" style="145" bestFit="1" customWidth="1"/>
    <col min="10501" max="10501" width="9.6640625" style="145" bestFit="1" customWidth="1"/>
    <col min="10502" max="10502" width="12.83203125" style="145" bestFit="1" customWidth="1"/>
    <col min="10503" max="10503" width="13.5" style="145" bestFit="1" customWidth="1"/>
    <col min="10504" max="10504" width="7.83203125" style="145" bestFit="1" customWidth="1"/>
    <col min="10505" max="10505" width="11.83203125" style="145" bestFit="1" customWidth="1"/>
    <col min="10506" max="10510" width="0" style="145" hidden="1" customWidth="1"/>
    <col min="10511" max="10752" width="9.33203125" style="145"/>
    <col min="10753" max="10753" width="4.83203125" style="145" bestFit="1" customWidth="1"/>
    <col min="10754" max="10754" width="11.6640625" style="145" bestFit="1" customWidth="1"/>
    <col min="10755" max="10755" width="57.1640625" style="145" bestFit="1" customWidth="1"/>
    <col min="10756" max="10756" width="4.1640625" style="145" bestFit="1" customWidth="1"/>
    <col min="10757" max="10757" width="9.6640625" style="145" bestFit="1" customWidth="1"/>
    <col min="10758" max="10758" width="12.83203125" style="145" bestFit="1" customWidth="1"/>
    <col min="10759" max="10759" width="13.5" style="145" bestFit="1" customWidth="1"/>
    <col min="10760" max="10760" width="7.83203125" style="145" bestFit="1" customWidth="1"/>
    <col min="10761" max="10761" width="11.83203125" style="145" bestFit="1" customWidth="1"/>
    <col min="10762" max="10766" width="0" style="145" hidden="1" customWidth="1"/>
    <col min="10767" max="11008" width="9.33203125" style="145"/>
    <col min="11009" max="11009" width="4.83203125" style="145" bestFit="1" customWidth="1"/>
    <col min="11010" max="11010" width="11.6640625" style="145" bestFit="1" customWidth="1"/>
    <col min="11011" max="11011" width="57.1640625" style="145" bestFit="1" customWidth="1"/>
    <col min="11012" max="11012" width="4.1640625" style="145" bestFit="1" customWidth="1"/>
    <col min="11013" max="11013" width="9.6640625" style="145" bestFit="1" customWidth="1"/>
    <col min="11014" max="11014" width="12.83203125" style="145" bestFit="1" customWidth="1"/>
    <col min="11015" max="11015" width="13.5" style="145" bestFit="1" customWidth="1"/>
    <col min="11016" max="11016" width="7.83203125" style="145" bestFit="1" customWidth="1"/>
    <col min="11017" max="11017" width="11.83203125" style="145" bestFit="1" customWidth="1"/>
    <col min="11018" max="11022" width="0" style="145" hidden="1" customWidth="1"/>
    <col min="11023" max="11264" width="9.33203125" style="145"/>
    <col min="11265" max="11265" width="4.83203125" style="145" bestFit="1" customWidth="1"/>
    <col min="11266" max="11266" width="11.6640625" style="145" bestFit="1" customWidth="1"/>
    <col min="11267" max="11267" width="57.1640625" style="145" bestFit="1" customWidth="1"/>
    <col min="11268" max="11268" width="4.1640625" style="145" bestFit="1" customWidth="1"/>
    <col min="11269" max="11269" width="9.6640625" style="145" bestFit="1" customWidth="1"/>
    <col min="11270" max="11270" width="12.83203125" style="145" bestFit="1" customWidth="1"/>
    <col min="11271" max="11271" width="13.5" style="145" bestFit="1" customWidth="1"/>
    <col min="11272" max="11272" width="7.83203125" style="145" bestFit="1" customWidth="1"/>
    <col min="11273" max="11273" width="11.83203125" style="145" bestFit="1" customWidth="1"/>
    <col min="11274" max="11278" width="0" style="145" hidden="1" customWidth="1"/>
    <col min="11279" max="11520" width="9.33203125" style="145"/>
    <col min="11521" max="11521" width="4.83203125" style="145" bestFit="1" customWidth="1"/>
    <col min="11522" max="11522" width="11.6640625" style="145" bestFit="1" customWidth="1"/>
    <col min="11523" max="11523" width="57.1640625" style="145" bestFit="1" customWidth="1"/>
    <col min="11524" max="11524" width="4.1640625" style="145" bestFit="1" customWidth="1"/>
    <col min="11525" max="11525" width="9.6640625" style="145" bestFit="1" customWidth="1"/>
    <col min="11526" max="11526" width="12.83203125" style="145" bestFit="1" customWidth="1"/>
    <col min="11527" max="11527" width="13.5" style="145" bestFit="1" customWidth="1"/>
    <col min="11528" max="11528" width="7.83203125" style="145" bestFit="1" customWidth="1"/>
    <col min="11529" max="11529" width="11.83203125" style="145" bestFit="1" customWidth="1"/>
    <col min="11530" max="11534" width="0" style="145" hidden="1" customWidth="1"/>
    <col min="11535" max="11776" width="9.33203125" style="145"/>
    <col min="11777" max="11777" width="4.83203125" style="145" bestFit="1" customWidth="1"/>
    <col min="11778" max="11778" width="11.6640625" style="145" bestFit="1" customWidth="1"/>
    <col min="11779" max="11779" width="57.1640625" style="145" bestFit="1" customWidth="1"/>
    <col min="11780" max="11780" width="4.1640625" style="145" bestFit="1" customWidth="1"/>
    <col min="11781" max="11781" width="9.6640625" style="145" bestFit="1" customWidth="1"/>
    <col min="11782" max="11782" width="12.83203125" style="145" bestFit="1" customWidth="1"/>
    <col min="11783" max="11783" width="13.5" style="145" bestFit="1" customWidth="1"/>
    <col min="11784" max="11784" width="7.83203125" style="145" bestFit="1" customWidth="1"/>
    <col min="11785" max="11785" width="11.83203125" style="145" bestFit="1" customWidth="1"/>
    <col min="11786" max="11790" width="0" style="145" hidden="1" customWidth="1"/>
    <col min="11791" max="12032" width="9.33203125" style="145"/>
    <col min="12033" max="12033" width="4.83203125" style="145" bestFit="1" customWidth="1"/>
    <col min="12034" max="12034" width="11.6640625" style="145" bestFit="1" customWidth="1"/>
    <col min="12035" max="12035" width="57.1640625" style="145" bestFit="1" customWidth="1"/>
    <col min="12036" max="12036" width="4.1640625" style="145" bestFit="1" customWidth="1"/>
    <col min="12037" max="12037" width="9.6640625" style="145" bestFit="1" customWidth="1"/>
    <col min="12038" max="12038" width="12.83203125" style="145" bestFit="1" customWidth="1"/>
    <col min="12039" max="12039" width="13.5" style="145" bestFit="1" customWidth="1"/>
    <col min="12040" max="12040" width="7.83203125" style="145" bestFit="1" customWidth="1"/>
    <col min="12041" max="12041" width="11.83203125" style="145" bestFit="1" customWidth="1"/>
    <col min="12042" max="12046" width="0" style="145" hidden="1" customWidth="1"/>
    <col min="12047" max="12288" width="9.33203125" style="145"/>
    <col min="12289" max="12289" width="4.83203125" style="145" bestFit="1" customWidth="1"/>
    <col min="12290" max="12290" width="11.6640625" style="145" bestFit="1" customWidth="1"/>
    <col min="12291" max="12291" width="57.1640625" style="145" bestFit="1" customWidth="1"/>
    <col min="12292" max="12292" width="4.1640625" style="145" bestFit="1" customWidth="1"/>
    <col min="12293" max="12293" width="9.6640625" style="145" bestFit="1" customWidth="1"/>
    <col min="12294" max="12294" width="12.83203125" style="145" bestFit="1" customWidth="1"/>
    <col min="12295" max="12295" width="13.5" style="145" bestFit="1" customWidth="1"/>
    <col min="12296" max="12296" width="7.83203125" style="145" bestFit="1" customWidth="1"/>
    <col min="12297" max="12297" width="11.83203125" style="145" bestFit="1" customWidth="1"/>
    <col min="12298" max="12302" width="0" style="145" hidden="1" customWidth="1"/>
    <col min="12303" max="12544" width="9.33203125" style="145"/>
    <col min="12545" max="12545" width="4.83203125" style="145" bestFit="1" customWidth="1"/>
    <col min="12546" max="12546" width="11.6640625" style="145" bestFit="1" customWidth="1"/>
    <col min="12547" max="12547" width="57.1640625" style="145" bestFit="1" customWidth="1"/>
    <col min="12548" max="12548" width="4.1640625" style="145" bestFit="1" customWidth="1"/>
    <col min="12549" max="12549" width="9.6640625" style="145" bestFit="1" customWidth="1"/>
    <col min="12550" max="12550" width="12.83203125" style="145" bestFit="1" customWidth="1"/>
    <col min="12551" max="12551" width="13.5" style="145" bestFit="1" customWidth="1"/>
    <col min="12552" max="12552" width="7.83203125" style="145" bestFit="1" customWidth="1"/>
    <col min="12553" max="12553" width="11.83203125" style="145" bestFit="1" customWidth="1"/>
    <col min="12554" max="12558" width="0" style="145" hidden="1" customWidth="1"/>
    <col min="12559" max="12800" width="9.33203125" style="145"/>
    <col min="12801" max="12801" width="4.83203125" style="145" bestFit="1" customWidth="1"/>
    <col min="12802" max="12802" width="11.6640625" style="145" bestFit="1" customWidth="1"/>
    <col min="12803" max="12803" width="57.1640625" style="145" bestFit="1" customWidth="1"/>
    <col min="12804" max="12804" width="4.1640625" style="145" bestFit="1" customWidth="1"/>
    <col min="12805" max="12805" width="9.6640625" style="145" bestFit="1" customWidth="1"/>
    <col min="12806" max="12806" width="12.83203125" style="145" bestFit="1" customWidth="1"/>
    <col min="12807" max="12807" width="13.5" style="145" bestFit="1" customWidth="1"/>
    <col min="12808" max="12808" width="7.83203125" style="145" bestFit="1" customWidth="1"/>
    <col min="12809" max="12809" width="11.83203125" style="145" bestFit="1" customWidth="1"/>
    <col min="12810" max="12814" width="0" style="145" hidden="1" customWidth="1"/>
    <col min="12815" max="13056" width="9.33203125" style="145"/>
    <col min="13057" max="13057" width="4.83203125" style="145" bestFit="1" customWidth="1"/>
    <col min="13058" max="13058" width="11.6640625" style="145" bestFit="1" customWidth="1"/>
    <col min="13059" max="13059" width="57.1640625" style="145" bestFit="1" customWidth="1"/>
    <col min="13060" max="13060" width="4.1640625" style="145" bestFit="1" customWidth="1"/>
    <col min="13061" max="13061" width="9.6640625" style="145" bestFit="1" customWidth="1"/>
    <col min="13062" max="13062" width="12.83203125" style="145" bestFit="1" customWidth="1"/>
    <col min="13063" max="13063" width="13.5" style="145" bestFit="1" customWidth="1"/>
    <col min="13064" max="13064" width="7.83203125" style="145" bestFit="1" customWidth="1"/>
    <col min="13065" max="13065" width="11.83203125" style="145" bestFit="1" customWidth="1"/>
    <col min="13066" max="13070" width="0" style="145" hidden="1" customWidth="1"/>
    <col min="13071" max="13312" width="9.33203125" style="145"/>
    <col min="13313" max="13313" width="4.83203125" style="145" bestFit="1" customWidth="1"/>
    <col min="13314" max="13314" width="11.6640625" style="145" bestFit="1" customWidth="1"/>
    <col min="13315" max="13315" width="57.1640625" style="145" bestFit="1" customWidth="1"/>
    <col min="13316" max="13316" width="4.1640625" style="145" bestFit="1" customWidth="1"/>
    <col min="13317" max="13317" width="9.6640625" style="145" bestFit="1" customWidth="1"/>
    <col min="13318" max="13318" width="12.83203125" style="145" bestFit="1" customWidth="1"/>
    <col min="13319" max="13319" width="13.5" style="145" bestFit="1" customWidth="1"/>
    <col min="13320" max="13320" width="7.83203125" style="145" bestFit="1" customWidth="1"/>
    <col min="13321" max="13321" width="11.83203125" style="145" bestFit="1" customWidth="1"/>
    <col min="13322" max="13326" width="0" style="145" hidden="1" customWidth="1"/>
    <col min="13327" max="13568" width="9.33203125" style="145"/>
    <col min="13569" max="13569" width="4.83203125" style="145" bestFit="1" customWidth="1"/>
    <col min="13570" max="13570" width="11.6640625" style="145" bestFit="1" customWidth="1"/>
    <col min="13571" max="13571" width="57.1640625" style="145" bestFit="1" customWidth="1"/>
    <col min="13572" max="13572" width="4.1640625" style="145" bestFit="1" customWidth="1"/>
    <col min="13573" max="13573" width="9.6640625" style="145" bestFit="1" customWidth="1"/>
    <col min="13574" max="13574" width="12.83203125" style="145" bestFit="1" customWidth="1"/>
    <col min="13575" max="13575" width="13.5" style="145" bestFit="1" customWidth="1"/>
    <col min="13576" max="13576" width="7.83203125" style="145" bestFit="1" customWidth="1"/>
    <col min="13577" max="13577" width="11.83203125" style="145" bestFit="1" customWidth="1"/>
    <col min="13578" max="13582" width="0" style="145" hidden="1" customWidth="1"/>
    <col min="13583" max="13824" width="9.33203125" style="145"/>
    <col min="13825" max="13825" width="4.83203125" style="145" bestFit="1" customWidth="1"/>
    <col min="13826" max="13826" width="11.6640625" style="145" bestFit="1" customWidth="1"/>
    <col min="13827" max="13827" width="57.1640625" style="145" bestFit="1" customWidth="1"/>
    <col min="13828" max="13828" width="4.1640625" style="145" bestFit="1" customWidth="1"/>
    <col min="13829" max="13829" width="9.6640625" style="145" bestFit="1" customWidth="1"/>
    <col min="13830" max="13830" width="12.83203125" style="145" bestFit="1" customWidth="1"/>
    <col min="13831" max="13831" width="13.5" style="145" bestFit="1" customWidth="1"/>
    <col min="13832" max="13832" width="7.83203125" style="145" bestFit="1" customWidth="1"/>
    <col min="13833" max="13833" width="11.83203125" style="145" bestFit="1" customWidth="1"/>
    <col min="13834" max="13838" width="0" style="145" hidden="1" customWidth="1"/>
    <col min="13839" max="14080" width="9.33203125" style="145"/>
    <col min="14081" max="14081" width="4.83203125" style="145" bestFit="1" customWidth="1"/>
    <col min="14082" max="14082" width="11.6640625" style="145" bestFit="1" customWidth="1"/>
    <col min="14083" max="14083" width="57.1640625" style="145" bestFit="1" customWidth="1"/>
    <col min="14084" max="14084" width="4.1640625" style="145" bestFit="1" customWidth="1"/>
    <col min="14085" max="14085" width="9.6640625" style="145" bestFit="1" customWidth="1"/>
    <col min="14086" max="14086" width="12.83203125" style="145" bestFit="1" customWidth="1"/>
    <col min="14087" max="14087" width="13.5" style="145" bestFit="1" customWidth="1"/>
    <col min="14088" max="14088" width="7.83203125" style="145" bestFit="1" customWidth="1"/>
    <col min="14089" max="14089" width="11.83203125" style="145" bestFit="1" customWidth="1"/>
    <col min="14090" max="14094" width="0" style="145" hidden="1" customWidth="1"/>
    <col min="14095" max="14336" width="9.33203125" style="145"/>
    <col min="14337" max="14337" width="4.83203125" style="145" bestFit="1" customWidth="1"/>
    <col min="14338" max="14338" width="11.6640625" style="145" bestFit="1" customWidth="1"/>
    <col min="14339" max="14339" width="57.1640625" style="145" bestFit="1" customWidth="1"/>
    <col min="14340" max="14340" width="4.1640625" style="145" bestFit="1" customWidth="1"/>
    <col min="14341" max="14341" width="9.6640625" style="145" bestFit="1" customWidth="1"/>
    <col min="14342" max="14342" width="12.83203125" style="145" bestFit="1" customWidth="1"/>
    <col min="14343" max="14343" width="13.5" style="145" bestFit="1" customWidth="1"/>
    <col min="14344" max="14344" width="7.83203125" style="145" bestFit="1" customWidth="1"/>
    <col min="14345" max="14345" width="11.83203125" style="145" bestFit="1" customWidth="1"/>
    <col min="14346" max="14350" width="0" style="145" hidden="1" customWidth="1"/>
    <col min="14351" max="14592" width="9.33203125" style="145"/>
    <col min="14593" max="14593" width="4.83203125" style="145" bestFit="1" customWidth="1"/>
    <col min="14594" max="14594" width="11.6640625" style="145" bestFit="1" customWidth="1"/>
    <col min="14595" max="14595" width="57.1640625" style="145" bestFit="1" customWidth="1"/>
    <col min="14596" max="14596" width="4.1640625" style="145" bestFit="1" customWidth="1"/>
    <col min="14597" max="14597" width="9.6640625" style="145" bestFit="1" customWidth="1"/>
    <col min="14598" max="14598" width="12.83203125" style="145" bestFit="1" customWidth="1"/>
    <col min="14599" max="14599" width="13.5" style="145" bestFit="1" customWidth="1"/>
    <col min="14600" max="14600" width="7.83203125" style="145" bestFit="1" customWidth="1"/>
    <col min="14601" max="14601" width="11.83203125" style="145" bestFit="1" customWidth="1"/>
    <col min="14602" max="14606" width="0" style="145" hidden="1" customWidth="1"/>
    <col min="14607" max="14848" width="9.33203125" style="145"/>
    <col min="14849" max="14849" width="4.83203125" style="145" bestFit="1" customWidth="1"/>
    <col min="14850" max="14850" width="11.6640625" style="145" bestFit="1" customWidth="1"/>
    <col min="14851" max="14851" width="57.1640625" style="145" bestFit="1" customWidth="1"/>
    <col min="14852" max="14852" width="4.1640625" style="145" bestFit="1" customWidth="1"/>
    <col min="14853" max="14853" width="9.6640625" style="145" bestFit="1" customWidth="1"/>
    <col min="14854" max="14854" width="12.83203125" style="145" bestFit="1" customWidth="1"/>
    <col min="14855" max="14855" width="13.5" style="145" bestFit="1" customWidth="1"/>
    <col min="14856" max="14856" width="7.83203125" style="145" bestFit="1" customWidth="1"/>
    <col min="14857" max="14857" width="11.83203125" style="145" bestFit="1" customWidth="1"/>
    <col min="14858" max="14862" width="0" style="145" hidden="1" customWidth="1"/>
    <col min="14863" max="15104" width="9.33203125" style="145"/>
    <col min="15105" max="15105" width="4.83203125" style="145" bestFit="1" customWidth="1"/>
    <col min="15106" max="15106" width="11.6640625" style="145" bestFit="1" customWidth="1"/>
    <col min="15107" max="15107" width="57.1640625" style="145" bestFit="1" customWidth="1"/>
    <col min="15108" max="15108" width="4.1640625" style="145" bestFit="1" customWidth="1"/>
    <col min="15109" max="15109" width="9.6640625" style="145" bestFit="1" customWidth="1"/>
    <col min="15110" max="15110" width="12.83203125" style="145" bestFit="1" customWidth="1"/>
    <col min="15111" max="15111" width="13.5" style="145" bestFit="1" customWidth="1"/>
    <col min="15112" max="15112" width="7.83203125" style="145" bestFit="1" customWidth="1"/>
    <col min="15113" max="15113" width="11.83203125" style="145" bestFit="1" customWidth="1"/>
    <col min="15114" max="15118" width="0" style="145" hidden="1" customWidth="1"/>
    <col min="15119" max="15360" width="9.33203125" style="145"/>
    <col min="15361" max="15361" width="4.83203125" style="145" bestFit="1" customWidth="1"/>
    <col min="15362" max="15362" width="11.6640625" style="145" bestFit="1" customWidth="1"/>
    <col min="15363" max="15363" width="57.1640625" style="145" bestFit="1" customWidth="1"/>
    <col min="15364" max="15364" width="4.1640625" style="145" bestFit="1" customWidth="1"/>
    <col min="15365" max="15365" width="9.6640625" style="145" bestFit="1" customWidth="1"/>
    <col min="15366" max="15366" width="12.83203125" style="145" bestFit="1" customWidth="1"/>
    <col min="15367" max="15367" width="13.5" style="145" bestFit="1" customWidth="1"/>
    <col min="15368" max="15368" width="7.83203125" style="145" bestFit="1" customWidth="1"/>
    <col min="15369" max="15369" width="11.83203125" style="145" bestFit="1" customWidth="1"/>
    <col min="15370" max="15374" width="0" style="145" hidden="1" customWidth="1"/>
    <col min="15375" max="15616" width="9.33203125" style="145"/>
    <col min="15617" max="15617" width="4.83203125" style="145" bestFit="1" customWidth="1"/>
    <col min="15618" max="15618" width="11.6640625" style="145" bestFit="1" customWidth="1"/>
    <col min="15619" max="15619" width="57.1640625" style="145" bestFit="1" customWidth="1"/>
    <col min="15620" max="15620" width="4.1640625" style="145" bestFit="1" customWidth="1"/>
    <col min="15621" max="15621" width="9.6640625" style="145" bestFit="1" customWidth="1"/>
    <col min="15622" max="15622" width="12.83203125" style="145" bestFit="1" customWidth="1"/>
    <col min="15623" max="15623" width="13.5" style="145" bestFit="1" customWidth="1"/>
    <col min="15624" max="15624" width="7.83203125" style="145" bestFit="1" customWidth="1"/>
    <col min="15625" max="15625" width="11.83203125" style="145" bestFit="1" customWidth="1"/>
    <col min="15626" max="15630" width="0" style="145" hidden="1" customWidth="1"/>
    <col min="15631" max="15872" width="9.33203125" style="145"/>
    <col min="15873" max="15873" width="4.83203125" style="145" bestFit="1" customWidth="1"/>
    <col min="15874" max="15874" width="11.6640625" style="145" bestFit="1" customWidth="1"/>
    <col min="15875" max="15875" width="57.1640625" style="145" bestFit="1" customWidth="1"/>
    <col min="15876" max="15876" width="4.1640625" style="145" bestFit="1" customWidth="1"/>
    <col min="15877" max="15877" width="9.6640625" style="145" bestFit="1" customWidth="1"/>
    <col min="15878" max="15878" width="12.83203125" style="145" bestFit="1" customWidth="1"/>
    <col min="15879" max="15879" width="13.5" style="145" bestFit="1" customWidth="1"/>
    <col min="15880" max="15880" width="7.83203125" style="145" bestFit="1" customWidth="1"/>
    <col min="15881" max="15881" width="11.83203125" style="145" bestFit="1" customWidth="1"/>
    <col min="15882" max="15886" width="0" style="145" hidden="1" customWidth="1"/>
    <col min="15887" max="16128" width="9.33203125" style="145"/>
    <col min="16129" max="16129" width="4.83203125" style="145" bestFit="1" customWidth="1"/>
    <col min="16130" max="16130" width="11.6640625" style="145" bestFit="1" customWidth="1"/>
    <col min="16131" max="16131" width="57.1640625" style="145" bestFit="1" customWidth="1"/>
    <col min="16132" max="16132" width="4.1640625" style="145" bestFit="1" customWidth="1"/>
    <col min="16133" max="16133" width="9.6640625" style="145" bestFit="1" customWidth="1"/>
    <col min="16134" max="16134" width="12.83203125" style="145" bestFit="1" customWidth="1"/>
    <col min="16135" max="16135" width="13.5" style="145" bestFit="1" customWidth="1"/>
    <col min="16136" max="16136" width="7.83203125" style="145" bestFit="1" customWidth="1"/>
    <col min="16137" max="16137" width="11.83203125" style="145" bestFit="1" customWidth="1"/>
    <col min="16138" max="16142" width="0" style="145" hidden="1" customWidth="1"/>
    <col min="16143" max="16384" width="9.33203125" style="145"/>
  </cols>
  <sheetData>
    <row r="3" spans="1:16" ht="15.75">
      <c r="A3" s="166"/>
      <c r="B3" s="144" t="s">
        <v>3</v>
      </c>
      <c r="C3" s="166"/>
      <c r="D3" s="166"/>
      <c r="E3" s="166"/>
      <c r="F3" s="166"/>
      <c r="G3" s="166"/>
      <c r="H3" s="166"/>
      <c r="I3" s="166"/>
      <c r="J3" s="167"/>
      <c r="K3" s="166"/>
      <c r="L3" s="166"/>
      <c r="M3" s="166"/>
      <c r="N3" s="166"/>
      <c r="O3" s="166"/>
      <c r="P3" s="166"/>
    </row>
    <row r="4" spans="1:16" ht="15.75">
      <c r="A4" s="166"/>
      <c r="B4" s="144" t="s">
        <v>561</v>
      </c>
      <c r="C4" s="166"/>
      <c r="D4" s="166"/>
      <c r="E4" s="166"/>
      <c r="F4" s="166"/>
      <c r="G4" s="166"/>
      <c r="H4" s="166"/>
      <c r="I4" s="166"/>
      <c r="J4" s="167"/>
      <c r="K4" s="166"/>
      <c r="L4" s="166"/>
      <c r="M4" s="166"/>
      <c r="N4" s="166"/>
      <c r="O4" s="166"/>
      <c r="P4" s="166"/>
    </row>
    <row r="5" spans="1:16" ht="15.75">
      <c r="A5" s="166"/>
      <c r="B5" s="144" t="s">
        <v>562</v>
      </c>
      <c r="C5" s="166"/>
      <c r="D5" s="166"/>
      <c r="E5" s="166"/>
      <c r="F5" s="166"/>
      <c r="G5" s="166"/>
      <c r="H5" s="166"/>
      <c r="I5" s="166"/>
      <c r="J5" s="167"/>
      <c r="K5" s="166"/>
      <c r="L5" s="166"/>
      <c r="M5" s="166"/>
      <c r="N5" s="166"/>
      <c r="O5" s="166"/>
      <c r="P5" s="166"/>
    </row>
    <row r="6" spans="1:16" ht="15.75">
      <c r="A6" s="166"/>
      <c r="B6" s="144"/>
      <c r="C6" s="166"/>
      <c r="D6" s="166"/>
      <c r="E6" s="166"/>
      <c r="F6" s="166"/>
      <c r="G6" s="166"/>
      <c r="H6" s="166"/>
      <c r="I6" s="166"/>
      <c r="J6" s="167"/>
      <c r="K6" s="166"/>
      <c r="L6" s="166"/>
      <c r="M6" s="166"/>
      <c r="N6" s="166"/>
      <c r="O6" s="166"/>
      <c r="P6" s="166"/>
    </row>
    <row r="7" spans="1:16" s="168" customFormat="1" ht="33.950000000000003" customHeight="1">
      <c r="A7" s="168" t="s">
        <v>587</v>
      </c>
      <c r="J7" s="169"/>
    </row>
    <row r="8" spans="1:16">
      <c r="A8" s="170" t="s">
        <v>564</v>
      </c>
      <c r="B8" s="171" t="s">
        <v>588</v>
      </c>
      <c r="C8" s="170" t="s">
        <v>589</v>
      </c>
      <c r="D8" s="170" t="s">
        <v>590</v>
      </c>
      <c r="E8" s="172" t="s">
        <v>591</v>
      </c>
      <c r="F8" s="172" t="s">
        <v>592</v>
      </c>
      <c r="G8" s="173" t="s">
        <v>593</v>
      </c>
      <c r="H8" s="174" t="s">
        <v>594</v>
      </c>
      <c r="I8" s="175" t="s">
        <v>595</v>
      </c>
      <c r="J8" s="176" t="s">
        <v>37</v>
      </c>
      <c r="K8" s="145" t="s">
        <v>596</v>
      </c>
      <c r="L8" s="145" t="s">
        <v>597</v>
      </c>
      <c r="M8" s="145" t="s">
        <v>598</v>
      </c>
      <c r="N8" s="145" t="s">
        <v>571</v>
      </c>
    </row>
    <row r="9" spans="1:16" s="166" customFormat="1" ht="20.100000000000001" customHeight="1">
      <c r="A9" s="166" t="s">
        <v>599</v>
      </c>
      <c r="B9" s="177"/>
      <c r="E9" s="178"/>
      <c r="F9" s="178"/>
      <c r="G9" s="179"/>
      <c r="H9" s="180"/>
      <c r="I9" s="181"/>
      <c r="J9" s="167"/>
    </row>
    <row r="10" spans="1:16">
      <c r="A10" s="145">
        <v>1</v>
      </c>
      <c r="B10" s="182">
        <v>0</v>
      </c>
      <c r="C10" s="183" t="s">
        <v>600</v>
      </c>
      <c r="D10" s="183" t="s">
        <v>171</v>
      </c>
      <c r="E10" s="184">
        <v>1</v>
      </c>
      <c r="F10" s="239">
        <f>Rups!I15</f>
        <v>0</v>
      </c>
      <c r="G10" s="185">
        <f>E10*F10</f>
        <v>0</v>
      </c>
      <c r="H10" s="186">
        <v>0</v>
      </c>
      <c r="I10" s="187">
        <f>E10*H10</f>
        <v>0</v>
      </c>
      <c r="J10" s="188" t="s">
        <v>601</v>
      </c>
      <c r="K10" s="145" t="s">
        <v>602</v>
      </c>
      <c r="M10" s="183" t="s">
        <v>603</v>
      </c>
    </row>
    <row r="11" spans="1:16">
      <c r="A11" s="145">
        <v>2</v>
      </c>
      <c r="B11" s="182">
        <v>0</v>
      </c>
      <c r="C11" s="183" t="s">
        <v>604</v>
      </c>
      <c r="D11" s="183" t="s">
        <v>171</v>
      </c>
      <c r="E11" s="184">
        <v>1</v>
      </c>
      <c r="F11" s="239">
        <f>RH!I15</f>
        <v>0</v>
      </c>
      <c r="G11" s="185">
        <f>E11*F11</f>
        <v>0</v>
      </c>
      <c r="H11" s="186">
        <v>0</v>
      </c>
      <c r="I11" s="187">
        <f>E11*H11</f>
        <v>0</v>
      </c>
      <c r="J11" s="188" t="s">
        <v>601</v>
      </c>
      <c r="K11" s="145" t="s">
        <v>602</v>
      </c>
      <c r="M11" s="183" t="s">
        <v>603</v>
      </c>
    </row>
    <row r="12" spans="1:16">
      <c r="A12" s="145">
        <v>3</v>
      </c>
      <c r="B12" s="182">
        <v>0</v>
      </c>
      <c r="C12" s="183" t="s">
        <v>605</v>
      </c>
      <c r="D12" s="183" t="s">
        <v>171</v>
      </c>
      <c r="E12" s="184">
        <v>1</v>
      </c>
      <c r="F12" s="239">
        <f>Rs!I15</f>
        <v>0</v>
      </c>
      <c r="G12" s="185">
        <f>E12*F12</f>
        <v>0</v>
      </c>
      <c r="H12" s="186">
        <v>0</v>
      </c>
      <c r="I12" s="187">
        <f>E12*H12</f>
        <v>0</v>
      </c>
      <c r="J12" s="188" t="s">
        <v>601</v>
      </c>
      <c r="K12" s="145" t="s">
        <v>602</v>
      </c>
      <c r="M12" s="183" t="s">
        <v>603</v>
      </c>
    </row>
    <row r="13" spans="1:16">
      <c r="A13" s="145">
        <v>4</v>
      </c>
      <c r="B13" s="189">
        <v>0</v>
      </c>
      <c r="C13" s="190" t="s">
        <v>606</v>
      </c>
      <c r="D13" s="190" t="s">
        <v>171</v>
      </c>
      <c r="E13" s="191">
        <v>1</v>
      </c>
      <c r="F13" s="240">
        <f>Rz!I15</f>
        <v>0</v>
      </c>
      <c r="G13" s="192">
        <f>E13*F13</f>
        <v>0</v>
      </c>
      <c r="H13" s="193">
        <v>0</v>
      </c>
      <c r="I13" s="194">
        <f>E13*H13</f>
        <v>0</v>
      </c>
      <c r="J13" s="195" t="s">
        <v>601</v>
      </c>
      <c r="K13" s="145" t="s">
        <v>602</v>
      </c>
      <c r="M13" s="183" t="s">
        <v>603</v>
      </c>
    </row>
    <row r="14" spans="1:16">
      <c r="A14" s="196">
        <v>5</v>
      </c>
      <c r="B14" s="197">
        <v>0</v>
      </c>
      <c r="C14" s="198" t="s">
        <v>607</v>
      </c>
      <c r="D14" s="199" t="s">
        <v>171</v>
      </c>
      <c r="E14" s="200">
        <v>1</v>
      </c>
      <c r="F14" s="241">
        <f>UPS!G19</f>
        <v>0</v>
      </c>
      <c r="G14" s="201">
        <f>E14*F14</f>
        <v>0</v>
      </c>
      <c r="H14" s="202"/>
      <c r="I14" s="203"/>
      <c r="J14" s="204"/>
      <c r="M14" s="183"/>
    </row>
    <row r="15" spans="1:16" s="205" customFormat="1" ht="14.25">
      <c r="B15" s="206"/>
      <c r="C15" s="207" t="s">
        <v>608</v>
      </c>
      <c r="D15" s="207"/>
      <c r="E15" s="208"/>
      <c r="F15" s="208"/>
      <c r="G15" s="209">
        <f>SUM(G10:G14)</f>
        <v>0</v>
      </c>
      <c r="H15" s="210"/>
      <c r="I15" s="211">
        <f>SUM(I10:I13)</f>
        <v>0</v>
      </c>
      <c r="J15" s="212"/>
      <c r="M15" s="207" t="s">
        <v>603</v>
      </c>
    </row>
    <row r="16" spans="1:16" s="166" customFormat="1" ht="20.100000000000001" customHeight="1">
      <c r="A16" s="166" t="s">
        <v>609</v>
      </c>
      <c r="B16" s="177"/>
      <c r="C16" s="213"/>
      <c r="D16" s="213"/>
      <c r="E16" s="178"/>
      <c r="F16" s="178"/>
      <c r="G16" s="179"/>
      <c r="H16" s="180"/>
      <c r="I16" s="181"/>
      <c r="J16" s="214"/>
      <c r="M16" s="213"/>
    </row>
    <row r="17" spans="1:14">
      <c r="A17" s="145">
        <v>6</v>
      </c>
      <c r="B17" s="182">
        <v>142212</v>
      </c>
      <c r="C17" s="183" t="s">
        <v>610</v>
      </c>
      <c r="D17" s="183" t="s">
        <v>191</v>
      </c>
      <c r="E17" s="184">
        <v>46</v>
      </c>
      <c r="F17" s="424"/>
      <c r="G17" s="185">
        <f t="shared" ref="G17:G52" si="0">E17*F17</f>
        <v>0</v>
      </c>
      <c r="H17" s="186">
        <v>0</v>
      </c>
      <c r="I17" s="187">
        <f t="shared" ref="I17:I52" si="1">E17*H17</f>
        <v>0</v>
      </c>
      <c r="J17" s="188" t="s">
        <v>601</v>
      </c>
      <c r="K17" s="145" t="s">
        <v>602</v>
      </c>
      <c r="M17" s="183" t="s">
        <v>611</v>
      </c>
      <c r="N17" s="145">
        <f t="shared" ref="N17:N24" si="2">E17*F17</f>
        <v>0</v>
      </c>
    </row>
    <row r="18" spans="1:14">
      <c r="A18" s="145">
        <v>7</v>
      </c>
      <c r="B18" s="182">
        <v>142211</v>
      </c>
      <c r="C18" s="183" t="s">
        <v>612</v>
      </c>
      <c r="D18" s="183" t="s">
        <v>191</v>
      </c>
      <c r="E18" s="184">
        <v>44</v>
      </c>
      <c r="F18" s="424"/>
      <c r="G18" s="185">
        <f t="shared" si="0"/>
        <v>0</v>
      </c>
      <c r="H18" s="186">
        <v>0</v>
      </c>
      <c r="I18" s="187">
        <f t="shared" si="1"/>
        <v>0</v>
      </c>
      <c r="J18" s="188" t="s">
        <v>601</v>
      </c>
      <c r="K18" s="145" t="s">
        <v>602</v>
      </c>
      <c r="M18" s="183" t="s">
        <v>611</v>
      </c>
      <c r="N18" s="145">
        <f t="shared" si="2"/>
        <v>0</v>
      </c>
    </row>
    <row r="19" spans="1:14">
      <c r="A19" s="145">
        <v>8</v>
      </c>
      <c r="B19" s="182">
        <v>142210</v>
      </c>
      <c r="C19" s="183" t="s">
        <v>613</v>
      </c>
      <c r="D19" s="183" t="s">
        <v>191</v>
      </c>
      <c r="E19" s="184">
        <v>42</v>
      </c>
      <c r="F19" s="424"/>
      <c r="G19" s="185">
        <f t="shared" si="0"/>
        <v>0</v>
      </c>
      <c r="H19" s="186">
        <v>0</v>
      </c>
      <c r="I19" s="187">
        <f t="shared" si="1"/>
        <v>0</v>
      </c>
      <c r="J19" s="188" t="s">
        <v>601</v>
      </c>
      <c r="K19" s="145" t="s">
        <v>602</v>
      </c>
      <c r="M19" s="183" t="s">
        <v>611</v>
      </c>
      <c r="N19" s="145">
        <f t="shared" si="2"/>
        <v>0</v>
      </c>
    </row>
    <row r="20" spans="1:14">
      <c r="A20" s="145">
        <v>9</v>
      </c>
      <c r="B20" s="182">
        <v>142105</v>
      </c>
      <c r="C20" s="183" t="s">
        <v>614</v>
      </c>
      <c r="D20" s="183" t="s">
        <v>191</v>
      </c>
      <c r="E20" s="184">
        <v>11</v>
      </c>
      <c r="F20" s="424"/>
      <c r="G20" s="185">
        <f t="shared" si="0"/>
        <v>0</v>
      </c>
      <c r="H20" s="186">
        <v>0</v>
      </c>
      <c r="I20" s="187">
        <f t="shared" si="1"/>
        <v>0</v>
      </c>
      <c r="J20" s="188" t="s">
        <v>601</v>
      </c>
      <c r="K20" s="145" t="s">
        <v>602</v>
      </c>
      <c r="M20" s="183" t="s">
        <v>611</v>
      </c>
      <c r="N20" s="145">
        <f t="shared" si="2"/>
        <v>0</v>
      </c>
    </row>
    <row r="21" spans="1:14">
      <c r="A21" s="145">
        <v>10</v>
      </c>
      <c r="B21" s="182">
        <v>142106</v>
      </c>
      <c r="C21" s="183" t="s">
        <v>615</v>
      </c>
      <c r="D21" s="183" t="s">
        <v>191</v>
      </c>
      <c r="E21" s="184">
        <v>7</v>
      </c>
      <c r="F21" s="424"/>
      <c r="G21" s="185">
        <f t="shared" si="0"/>
        <v>0</v>
      </c>
      <c r="H21" s="186">
        <v>0</v>
      </c>
      <c r="I21" s="187">
        <f t="shared" si="1"/>
        <v>0</v>
      </c>
      <c r="J21" s="188" t="s">
        <v>601</v>
      </c>
      <c r="K21" s="145" t="s">
        <v>602</v>
      </c>
      <c r="M21" s="183" t="s">
        <v>611</v>
      </c>
      <c r="N21" s="145">
        <f t="shared" si="2"/>
        <v>0</v>
      </c>
    </row>
    <row r="22" spans="1:14">
      <c r="A22" s="145">
        <v>11</v>
      </c>
      <c r="B22" s="182">
        <v>142305</v>
      </c>
      <c r="C22" s="183" t="s">
        <v>616</v>
      </c>
      <c r="D22" s="183" t="s">
        <v>191</v>
      </c>
      <c r="E22" s="184">
        <v>44</v>
      </c>
      <c r="F22" s="424"/>
      <c r="G22" s="185">
        <f t="shared" si="0"/>
        <v>0</v>
      </c>
      <c r="H22" s="186">
        <v>0</v>
      </c>
      <c r="I22" s="187">
        <f t="shared" si="1"/>
        <v>0</v>
      </c>
      <c r="J22" s="188" t="s">
        <v>601</v>
      </c>
      <c r="K22" s="145" t="s">
        <v>602</v>
      </c>
      <c r="M22" s="183" t="s">
        <v>611</v>
      </c>
      <c r="N22" s="145">
        <f t="shared" si="2"/>
        <v>0</v>
      </c>
    </row>
    <row r="23" spans="1:14">
      <c r="A23" s="145">
        <v>12</v>
      </c>
      <c r="B23" s="182">
        <v>171110</v>
      </c>
      <c r="C23" s="183" t="s">
        <v>617</v>
      </c>
      <c r="D23" s="183" t="s">
        <v>191</v>
      </c>
      <c r="E23" s="184">
        <v>44</v>
      </c>
      <c r="F23" s="424"/>
      <c r="G23" s="185">
        <f t="shared" si="0"/>
        <v>0</v>
      </c>
      <c r="H23" s="186">
        <v>0</v>
      </c>
      <c r="I23" s="187">
        <f t="shared" si="1"/>
        <v>0</v>
      </c>
      <c r="J23" s="188" t="s">
        <v>601</v>
      </c>
      <c r="K23" s="145" t="s">
        <v>602</v>
      </c>
      <c r="M23" s="183" t="s">
        <v>611</v>
      </c>
      <c r="N23" s="145">
        <f t="shared" si="2"/>
        <v>0</v>
      </c>
    </row>
    <row r="24" spans="1:14">
      <c r="A24" s="145">
        <v>13</v>
      </c>
      <c r="B24" s="182">
        <v>171108</v>
      </c>
      <c r="C24" s="183" t="s">
        <v>618</v>
      </c>
      <c r="D24" s="183" t="s">
        <v>191</v>
      </c>
      <c r="E24" s="184">
        <v>20</v>
      </c>
      <c r="F24" s="424"/>
      <c r="G24" s="185">
        <f t="shared" si="0"/>
        <v>0</v>
      </c>
      <c r="H24" s="186">
        <v>0</v>
      </c>
      <c r="I24" s="187">
        <f t="shared" si="1"/>
        <v>0</v>
      </c>
      <c r="J24" s="188" t="s">
        <v>601</v>
      </c>
      <c r="K24" s="145" t="s">
        <v>602</v>
      </c>
      <c r="M24" s="183" t="s">
        <v>611</v>
      </c>
      <c r="N24" s="145">
        <f t="shared" si="2"/>
        <v>0</v>
      </c>
    </row>
    <row r="25" spans="1:14">
      <c r="A25" s="145">
        <v>14</v>
      </c>
      <c r="B25" s="182">
        <v>199096</v>
      </c>
      <c r="C25" s="183" t="s">
        <v>619</v>
      </c>
      <c r="D25" s="183" t="s">
        <v>171</v>
      </c>
      <c r="E25" s="184">
        <v>1</v>
      </c>
      <c r="F25" s="424"/>
      <c r="G25" s="185">
        <f t="shared" si="0"/>
        <v>0</v>
      </c>
      <c r="H25" s="186">
        <v>0</v>
      </c>
      <c r="I25" s="187">
        <f t="shared" si="1"/>
        <v>0</v>
      </c>
      <c r="J25" s="188" t="s">
        <v>601</v>
      </c>
      <c r="K25" s="145" t="s">
        <v>602</v>
      </c>
      <c r="M25" s="183" t="s">
        <v>611</v>
      </c>
    </row>
    <row r="26" spans="1:14">
      <c r="A26" s="145">
        <v>15</v>
      </c>
      <c r="B26" s="182">
        <v>57692947</v>
      </c>
      <c r="C26" s="183" t="s">
        <v>620</v>
      </c>
      <c r="D26" s="183" t="s">
        <v>171</v>
      </c>
      <c r="E26" s="184">
        <v>20</v>
      </c>
      <c r="F26" s="424"/>
      <c r="G26" s="185">
        <f t="shared" si="0"/>
        <v>0</v>
      </c>
      <c r="H26" s="186">
        <v>0</v>
      </c>
      <c r="I26" s="187">
        <f t="shared" si="1"/>
        <v>0</v>
      </c>
      <c r="J26" s="188" t="s">
        <v>601</v>
      </c>
      <c r="K26" s="145" t="s">
        <v>602</v>
      </c>
      <c r="M26" s="183" t="s">
        <v>611</v>
      </c>
    </row>
    <row r="27" spans="1:14">
      <c r="A27" s="145">
        <v>16</v>
      </c>
      <c r="B27" s="182">
        <v>57697454</v>
      </c>
      <c r="C27" s="183" t="s">
        <v>621</v>
      </c>
      <c r="D27" s="183" t="s">
        <v>191</v>
      </c>
      <c r="E27" s="184">
        <v>40</v>
      </c>
      <c r="F27" s="424"/>
      <c r="G27" s="185">
        <f t="shared" si="0"/>
        <v>0</v>
      </c>
      <c r="H27" s="186">
        <v>0</v>
      </c>
      <c r="I27" s="187">
        <f t="shared" si="1"/>
        <v>0</v>
      </c>
      <c r="J27" s="188" t="s">
        <v>601</v>
      </c>
      <c r="K27" s="145" t="s">
        <v>602</v>
      </c>
      <c r="M27" s="183" t="s">
        <v>611</v>
      </c>
      <c r="N27" s="145">
        <f>E27*F27</f>
        <v>0</v>
      </c>
    </row>
    <row r="28" spans="1:14">
      <c r="A28" s="145">
        <v>17</v>
      </c>
      <c r="B28" s="182">
        <v>57653870</v>
      </c>
      <c r="C28" s="183" t="s">
        <v>622</v>
      </c>
      <c r="D28" s="183" t="s">
        <v>171</v>
      </c>
      <c r="E28" s="184">
        <v>3</v>
      </c>
      <c r="F28" s="424"/>
      <c r="G28" s="185">
        <f t="shared" si="0"/>
        <v>0</v>
      </c>
      <c r="H28" s="186">
        <v>0</v>
      </c>
      <c r="I28" s="187">
        <f t="shared" si="1"/>
        <v>0</v>
      </c>
      <c r="J28" s="188" t="s">
        <v>601</v>
      </c>
      <c r="K28" s="145" t="s">
        <v>602</v>
      </c>
      <c r="M28" s="183" t="s">
        <v>611</v>
      </c>
    </row>
    <row r="29" spans="1:14">
      <c r="A29" s="145">
        <v>18</v>
      </c>
      <c r="B29" s="182">
        <v>57654396</v>
      </c>
      <c r="C29" s="183" t="s">
        <v>623</v>
      </c>
      <c r="D29" s="183" t="s">
        <v>171</v>
      </c>
      <c r="E29" s="184">
        <v>1</v>
      </c>
      <c r="F29" s="424"/>
      <c r="G29" s="185">
        <f t="shared" si="0"/>
        <v>0</v>
      </c>
      <c r="H29" s="186">
        <v>0</v>
      </c>
      <c r="I29" s="187">
        <f t="shared" si="1"/>
        <v>0</v>
      </c>
      <c r="J29" s="188" t="s">
        <v>601</v>
      </c>
      <c r="K29" s="145" t="s">
        <v>602</v>
      </c>
      <c r="M29" s="183" t="s">
        <v>611</v>
      </c>
    </row>
    <row r="30" spans="1:14">
      <c r="A30" s="145">
        <v>19</v>
      </c>
      <c r="B30" s="182">
        <v>57653948</v>
      </c>
      <c r="C30" s="183" t="s">
        <v>624</v>
      </c>
      <c r="D30" s="183" t="s">
        <v>171</v>
      </c>
      <c r="E30" s="184">
        <v>1</v>
      </c>
      <c r="F30" s="424"/>
      <c r="G30" s="185">
        <f t="shared" si="0"/>
        <v>0</v>
      </c>
      <c r="H30" s="186">
        <v>0</v>
      </c>
      <c r="I30" s="187">
        <f t="shared" si="1"/>
        <v>0</v>
      </c>
      <c r="J30" s="188" t="s">
        <v>601</v>
      </c>
      <c r="K30" s="145" t="s">
        <v>602</v>
      </c>
      <c r="M30" s="183" t="s">
        <v>611</v>
      </c>
    </row>
    <row r="31" spans="1:14">
      <c r="A31" s="145">
        <v>20</v>
      </c>
      <c r="B31" s="182">
        <v>356773</v>
      </c>
      <c r="C31" s="183" t="s">
        <v>625</v>
      </c>
      <c r="D31" s="183" t="s">
        <v>171</v>
      </c>
      <c r="E31" s="184">
        <v>24</v>
      </c>
      <c r="F31" s="424"/>
      <c r="G31" s="185">
        <f t="shared" si="0"/>
        <v>0</v>
      </c>
      <c r="H31" s="186">
        <v>0</v>
      </c>
      <c r="I31" s="187">
        <f t="shared" si="1"/>
        <v>0</v>
      </c>
      <c r="J31" s="188" t="s">
        <v>601</v>
      </c>
      <c r="K31" s="145" t="s">
        <v>602</v>
      </c>
      <c r="M31" s="183" t="s">
        <v>611</v>
      </c>
    </row>
    <row r="32" spans="1:14">
      <c r="A32" s="145">
        <v>21</v>
      </c>
      <c r="B32" s="182">
        <v>356774</v>
      </c>
      <c r="C32" s="183" t="s">
        <v>626</v>
      </c>
      <c r="D32" s="183" t="s">
        <v>171</v>
      </c>
      <c r="E32" s="184">
        <v>8</v>
      </c>
      <c r="F32" s="424"/>
      <c r="G32" s="185">
        <f t="shared" si="0"/>
        <v>0</v>
      </c>
      <c r="H32" s="186">
        <v>0</v>
      </c>
      <c r="I32" s="187">
        <f t="shared" si="1"/>
        <v>0</v>
      </c>
      <c r="J32" s="188" t="s">
        <v>601</v>
      </c>
      <c r="K32" s="145" t="s">
        <v>602</v>
      </c>
      <c r="M32" s="183" t="s">
        <v>611</v>
      </c>
    </row>
    <row r="33" spans="1:14">
      <c r="A33" s="145">
        <v>22</v>
      </c>
      <c r="B33" s="182">
        <v>591121</v>
      </c>
      <c r="C33" s="183" t="s">
        <v>627</v>
      </c>
      <c r="D33" s="183" t="s">
        <v>171</v>
      </c>
      <c r="E33" s="184">
        <v>1</v>
      </c>
      <c r="F33" s="424"/>
      <c r="G33" s="185">
        <f t="shared" si="0"/>
        <v>0</v>
      </c>
      <c r="H33" s="186">
        <v>0</v>
      </c>
      <c r="I33" s="187">
        <f t="shared" si="1"/>
        <v>0</v>
      </c>
      <c r="J33" s="188" t="s">
        <v>628</v>
      </c>
      <c r="K33" s="145" t="s">
        <v>602</v>
      </c>
      <c r="M33" s="183" t="s">
        <v>611</v>
      </c>
    </row>
    <row r="34" spans="1:14">
      <c r="A34" s="145">
        <v>23</v>
      </c>
      <c r="B34" s="182">
        <v>591121</v>
      </c>
      <c r="C34" s="183" t="s">
        <v>629</v>
      </c>
      <c r="D34" s="183" t="s">
        <v>171</v>
      </c>
      <c r="E34" s="184">
        <v>1</v>
      </c>
      <c r="F34" s="424"/>
      <c r="G34" s="185">
        <f t="shared" si="0"/>
        <v>0</v>
      </c>
      <c r="H34" s="186">
        <v>0</v>
      </c>
      <c r="I34" s="187">
        <f t="shared" si="1"/>
        <v>0</v>
      </c>
      <c r="J34" s="188" t="s">
        <v>628</v>
      </c>
      <c r="K34" s="145" t="s">
        <v>602</v>
      </c>
      <c r="M34" s="183" t="s">
        <v>611</v>
      </c>
    </row>
    <row r="35" spans="1:14">
      <c r="A35" s="145">
        <v>24</v>
      </c>
      <c r="B35" s="182">
        <v>355014</v>
      </c>
      <c r="C35" s="183" t="s">
        <v>630</v>
      </c>
      <c r="D35" s="183" t="s">
        <v>191</v>
      </c>
      <c r="E35" s="184">
        <v>3</v>
      </c>
      <c r="F35" s="424"/>
      <c r="G35" s="185">
        <f t="shared" si="0"/>
        <v>0</v>
      </c>
      <c r="H35" s="186">
        <v>0</v>
      </c>
      <c r="I35" s="187">
        <f t="shared" si="1"/>
        <v>0</v>
      </c>
      <c r="J35" s="188" t="s">
        <v>601</v>
      </c>
      <c r="K35" s="145" t="s">
        <v>602</v>
      </c>
      <c r="M35" s="183" t="s">
        <v>611</v>
      </c>
      <c r="N35" s="145">
        <f>E35*F35</f>
        <v>0</v>
      </c>
    </row>
    <row r="36" spans="1:14">
      <c r="A36" s="145">
        <v>25</v>
      </c>
      <c r="B36" s="182">
        <v>356773</v>
      </c>
      <c r="C36" s="183" t="s">
        <v>631</v>
      </c>
      <c r="D36" s="183" t="s">
        <v>171</v>
      </c>
      <c r="E36" s="184">
        <v>2</v>
      </c>
      <c r="F36" s="424"/>
      <c r="G36" s="185">
        <f t="shared" si="0"/>
        <v>0</v>
      </c>
      <c r="H36" s="186">
        <v>0</v>
      </c>
      <c r="I36" s="187">
        <f t="shared" si="1"/>
        <v>0</v>
      </c>
      <c r="J36" s="188" t="s">
        <v>601</v>
      </c>
      <c r="K36" s="145" t="s">
        <v>602</v>
      </c>
      <c r="M36" s="183" t="s">
        <v>611</v>
      </c>
    </row>
    <row r="37" spans="1:14">
      <c r="A37" s="145">
        <v>26</v>
      </c>
      <c r="B37" s="182">
        <v>57642232</v>
      </c>
      <c r="C37" s="183" t="s">
        <v>632</v>
      </c>
      <c r="D37" s="183" t="s">
        <v>171</v>
      </c>
      <c r="E37" s="184">
        <v>10</v>
      </c>
      <c r="F37" s="424"/>
      <c r="G37" s="185">
        <f t="shared" si="0"/>
        <v>0</v>
      </c>
      <c r="H37" s="186">
        <v>0</v>
      </c>
      <c r="I37" s="187">
        <f t="shared" si="1"/>
        <v>0</v>
      </c>
      <c r="J37" s="188" t="s">
        <v>601</v>
      </c>
      <c r="K37" s="145" t="s">
        <v>602</v>
      </c>
      <c r="M37" s="183" t="s">
        <v>611</v>
      </c>
    </row>
    <row r="38" spans="1:14">
      <c r="A38" s="145">
        <v>27</v>
      </c>
      <c r="B38" s="182">
        <v>57642249</v>
      </c>
      <c r="C38" s="183" t="s">
        <v>633</v>
      </c>
      <c r="D38" s="183" t="s">
        <v>171</v>
      </c>
      <c r="E38" s="184">
        <v>20</v>
      </c>
      <c r="F38" s="424"/>
      <c r="G38" s="185">
        <f t="shared" si="0"/>
        <v>0</v>
      </c>
      <c r="H38" s="186">
        <v>0</v>
      </c>
      <c r="I38" s="187">
        <f t="shared" si="1"/>
        <v>0</v>
      </c>
      <c r="J38" s="188" t="s">
        <v>601</v>
      </c>
      <c r="K38" s="145" t="s">
        <v>602</v>
      </c>
      <c r="M38" s="183" t="s">
        <v>611</v>
      </c>
    </row>
    <row r="39" spans="1:14">
      <c r="A39" s="145">
        <v>28</v>
      </c>
      <c r="B39" s="182">
        <v>57692114</v>
      </c>
      <c r="C39" s="183" t="s">
        <v>634</v>
      </c>
      <c r="D39" s="183" t="s">
        <v>171</v>
      </c>
      <c r="E39" s="184">
        <v>30</v>
      </c>
      <c r="F39" s="424"/>
      <c r="G39" s="185">
        <f t="shared" si="0"/>
        <v>0</v>
      </c>
      <c r="H39" s="186">
        <v>0</v>
      </c>
      <c r="I39" s="187">
        <f t="shared" si="1"/>
        <v>0</v>
      </c>
      <c r="J39" s="188" t="s">
        <v>601</v>
      </c>
      <c r="K39" s="145" t="s">
        <v>602</v>
      </c>
      <c r="M39" s="183" t="s">
        <v>611</v>
      </c>
    </row>
    <row r="40" spans="1:14">
      <c r="A40" s="145">
        <v>29</v>
      </c>
      <c r="B40" s="182">
        <v>57691100</v>
      </c>
      <c r="C40" s="183" t="s">
        <v>635</v>
      </c>
      <c r="D40" s="183" t="s">
        <v>171</v>
      </c>
      <c r="E40" s="184">
        <v>12</v>
      </c>
      <c r="F40" s="424"/>
      <c r="G40" s="185">
        <f t="shared" si="0"/>
        <v>0</v>
      </c>
      <c r="H40" s="186"/>
      <c r="I40" s="187"/>
      <c r="J40" s="188"/>
      <c r="M40" s="183"/>
    </row>
    <row r="41" spans="1:14">
      <c r="A41" s="145">
        <v>30</v>
      </c>
      <c r="B41" s="182">
        <v>302</v>
      </c>
      <c r="C41" s="183" t="s">
        <v>636</v>
      </c>
      <c r="D41" s="183" t="s">
        <v>171</v>
      </c>
      <c r="E41" s="184">
        <v>20</v>
      </c>
      <c r="F41" s="424"/>
      <c r="G41" s="185">
        <f t="shared" si="0"/>
        <v>0</v>
      </c>
      <c r="H41" s="186">
        <v>0</v>
      </c>
      <c r="I41" s="187">
        <f t="shared" si="1"/>
        <v>0</v>
      </c>
      <c r="J41" s="188" t="s">
        <v>601</v>
      </c>
      <c r="K41" s="145" t="s">
        <v>602</v>
      </c>
      <c r="M41" s="183" t="s">
        <v>611</v>
      </c>
    </row>
    <row r="42" spans="1:14">
      <c r="A42" s="145">
        <v>31</v>
      </c>
      <c r="B42" s="182">
        <v>450845</v>
      </c>
      <c r="C42" s="183" t="s">
        <v>637</v>
      </c>
      <c r="D42" s="183" t="s">
        <v>171</v>
      </c>
      <c r="E42" s="184">
        <v>1</v>
      </c>
      <c r="F42" s="424"/>
      <c r="G42" s="185">
        <f t="shared" si="0"/>
        <v>0</v>
      </c>
      <c r="H42" s="186">
        <v>0</v>
      </c>
      <c r="I42" s="187">
        <f t="shared" si="1"/>
        <v>0</v>
      </c>
      <c r="J42" s="188" t="s">
        <v>601</v>
      </c>
      <c r="K42" s="145" t="s">
        <v>602</v>
      </c>
      <c r="M42" s="183" t="s">
        <v>611</v>
      </c>
    </row>
    <row r="43" spans="1:14">
      <c r="A43" s="145">
        <v>32</v>
      </c>
      <c r="B43" s="182">
        <v>194511</v>
      </c>
      <c r="C43" s="183" t="s">
        <v>638</v>
      </c>
      <c r="D43" s="183" t="s">
        <v>171</v>
      </c>
      <c r="E43" s="184">
        <v>1</v>
      </c>
      <c r="F43" s="424"/>
      <c r="G43" s="185">
        <f t="shared" si="0"/>
        <v>0</v>
      </c>
      <c r="H43" s="186">
        <v>0</v>
      </c>
      <c r="I43" s="187">
        <f t="shared" si="1"/>
        <v>0</v>
      </c>
      <c r="J43" s="188" t="s">
        <v>601</v>
      </c>
      <c r="K43" s="145" t="s">
        <v>602</v>
      </c>
      <c r="M43" s="183" t="s">
        <v>611</v>
      </c>
    </row>
    <row r="44" spans="1:14">
      <c r="A44" s="145">
        <v>33</v>
      </c>
      <c r="B44" s="182">
        <v>193111</v>
      </c>
      <c r="C44" s="183" t="s">
        <v>639</v>
      </c>
      <c r="D44" s="183" t="s">
        <v>171</v>
      </c>
      <c r="E44" s="184">
        <v>4</v>
      </c>
      <c r="F44" s="424"/>
      <c r="G44" s="185">
        <f t="shared" si="0"/>
        <v>0</v>
      </c>
      <c r="H44" s="186">
        <v>0</v>
      </c>
      <c r="I44" s="187">
        <f t="shared" si="1"/>
        <v>0</v>
      </c>
      <c r="J44" s="188" t="s">
        <v>601</v>
      </c>
      <c r="M44" s="183" t="s">
        <v>611</v>
      </c>
    </row>
    <row r="45" spans="1:14">
      <c r="A45" s="145">
        <v>34</v>
      </c>
      <c r="B45" s="182">
        <v>190112</v>
      </c>
      <c r="C45" s="183" t="s">
        <v>640</v>
      </c>
      <c r="D45" s="183" t="s">
        <v>171</v>
      </c>
      <c r="E45" s="184">
        <v>12</v>
      </c>
      <c r="F45" s="424"/>
      <c r="G45" s="185">
        <f t="shared" si="0"/>
        <v>0</v>
      </c>
      <c r="H45" s="186">
        <v>0</v>
      </c>
      <c r="I45" s="187">
        <f t="shared" si="1"/>
        <v>0</v>
      </c>
      <c r="J45" s="188" t="s">
        <v>601</v>
      </c>
      <c r="K45" s="145" t="s">
        <v>602</v>
      </c>
      <c r="M45" s="183" t="s">
        <v>611</v>
      </c>
    </row>
    <row r="46" spans="1:14">
      <c r="A46" s="145">
        <v>35</v>
      </c>
      <c r="B46" s="182">
        <v>191408</v>
      </c>
      <c r="C46" s="183" t="s">
        <v>641</v>
      </c>
      <c r="D46" s="183" t="s">
        <v>171</v>
      </c>
      <c r="E46" s="184">
        <v>2</v>
      </c>
      <c r="F46" s="424"/>
      <c r="G46" s="185">
        <f t="shared" si="0"/>
        <v>0</v>
      </c>
      <c r="H46" s="186">
        <v>0</v>
      </c>
      <c r="I46" s="187">
        <f t="shared" si="1"/>
        <v>0</v>
      </c>
      <c r="J46" s="188" t="s">
        <v>601</v>
      </c>
      <c r="K46" s="145" t="s">
        <v>602</v>
      </c>
      <c r="M46" s="183" t="s">
        <v>611</v>
      </c>
    </row>
    <row r="47" spans="1:14">
      <c r="A47" s="145">
        <v>36</v>
      </c>
      <c r="B47" s="182">
        <v>125</v>
      </c>
      <c r="C47" s="183" t="s">
        <v>642</v>
      </c>
      <c r="D47" s="183" t="s">
        <v>191</v>
      </c>
      <c r="E47" s="184">
        <v>0.2</v>
      </c>
      <c r="F47" s="424"/>
      <c r="G47" s="185">
        <f t="shared" si="0"/>
        <v>0</v>
      </c>
      <c r="H47" s="186">
        <v>0</v>
      </c>
      <c r="I47" s="187">
        <f t="shared" si="1"/>
        <v>0</v>
      </c>
      <c r="J47" s="188" t="s">
        <v>601</v>
      </c>
      <c r="M47" s="183" t="s">
        <v>611</v>
      </c>
      <c r="N47" s="145">
        <f>E47*F47</f>
        <v>0</v>
      </c>
    </row>
    <row r="48" spans="1:14">
      <c r="A48" s="145">
        <v>37</v>
      </c>
      <c r="B48" s="182">
        <v>191510</v>
      </c>
      <c r="C48" s="183" t="s">
        <v>643</v>
      </c>
      <c r="D48" s="183" t="s">
        <v>171</v>
      </c>
      <c r="E48" s="184">
        <v>1</v>
      </c>
      <c r="F48" s="424"/>
      <c r="G48" s="185">
        <f t="shared" si="0"/>
        <v>0</v>
      </c>
      <c r="H48" s="186">
        <v>0</v>
      </c>
      <c r="I48" s="187">
        <f t="shared" si="1"/>
        <v>0</v>
      </c>
      <c r="J48" s="188" t="s">
        <v>601</v>
      </c>
      <c r="K48" s="145" t="s">
        <v>602</v>
      </c>
      <c r="M48" s="183" t="s">
        <v>611</v>
      </c>
    </row>
    <row r="49" spans="1:14">
      <c r="A49" s="145">
        <v>38</v>
      </c>
      <c r="B49" s="182">
        <v>191511</v>
      </c>
      <c r="C49" s="183" t="s">
        <v>644</v>
      </c>
      <c r="D49" s="183" t="s">
        <v>171</v>
      </c>
      <c r="E49" s="184">
        <v>2</v>
      </c>
      <c r="F49" s="424"/>
      <c r="G49" s="185">
        <f t="shared" si="0"/>
        <v>0</v>
      </c>
      <c r="H49" s="186">
        <v>0</v>
      </c>
      <c r="I49" s="187">
        <f t="shared" si="1"/>
        <v>0</v>
      </c>
      <c r="J49" s="188" t="s">
        <v>601</v>
      </c>
      <c r="K49" s="145" t="s">
        <v>602</v>
      </c>
      <c r="M49" s="183" t="s">
        <v>611</v>
      </c>
    </row>
    <row r="50" spans="1:14">
      <c r="A50" s="145">
        <v>39</v>
      </c>
      <c r="B50" s="182">
        <v>191512</v>
      </c>
      <c r="C50" s="183" t="s">
        <v>645</v>
      </c>
      <c r="D50" s="183" t="s">
        <v>171</v>
      </c>
      <c r="E50" s="184">
        <v>4</v>
      </c>
      <c r="F50" s="424"/>
      <c r="G50" s="185">
        <f t="shared" si="0"/>
        <v>0</v>
      </c>
      <c r="H50" s="186">
        <v>0</v>
      </c>
      <c r="I50" s="187">
        <f t="shared" si="1"/>
        <v>0</v>
      </c>
      <c r="J50" s="188" t="s">
        <v>601</v>
      </c>
      <c r="K50" s="145" t="s">
        <v>602</v>
      </c>
      <c r="M50" s="183" t="s">
        <v>611</v>
      </c>
    </row>
    <row r="51" spans="1:14">
      <c r="A51" s="145">
        <v>40</v>
      </c>
      <c r="B51" s="182">
        <v>590212</v>
      </c>
      <c r="C51" s="183" t="s">
        <v>646</v>
      </c>
      <c r="D51" s="183" t="s">
        <v>171</v>
      </c>
      <c r="E51" s="184">
        <v>166</v>
      </c>
      <c r="F51" s="424"/>
      <c r="G51" s="185">
        <f t="shared" si="0"/>
        <v>0</v>
      </c>
      <c r="H51" s="186">
        <v>0</v>
      </c>
      <c r="I51" s="187">
        <f t="shared" si="1"/>
        <v>0</v>
      </c>
      <c r="J51" s="188" t="s">
        <v>628</v>
      </c>
      <c r="K51" s="145" t="s">
        <v>602</v>
      </c>
      <c r="M51" s="183" t="s">
        <v>611</v>
      </c>
    </row>
    <row r="52" spans="1:14">
      <c r="A52" s="196">
        <v>41</v>
      </c>
      <c r="B52" s="197">
        <v>339021618</v>
      </c>
      <c r="C52" s="199" t="s">
        <v>647</v>
      </c>
      <c r="D52" s="199" t="s">
        <v>171</v>
      </c>
      <c r="E52" s="200">
        <v>166</v>
      </c>
      <c r="F52" s="425"/>
      <c r="G52" s="201">
        <f t="shared" si="0"/>
        <v>0</v>
      </c>
      <c r="H52" s="202">
        <v>0</v>
      </c>
      <c r="I52" s="203">
        <f t="shared" si="1"/>
        <v>0</v>
      </c>
      <c r="J52" s="195" t="s">
        <v>628</v>
      </c>
      <c r="K52" s="145" t="s">
        <v>602</v>
      </c>
      <c r="M52" s="183" t="s">
        <v>611</v>
      </c>
    </row>
    <row r="53" spans="1:14" s="205" customFormat="1" ht="14.25">
      <c r="B53" s="206"/>
      <c r="C53" s="207" t="s">
        <v>608</v>
      </c>
      <c r="D53" s="207"/>
      <c r="E53" s="208"/>
      <c r="F53" s="208"/>
      <c r="G53" s="209">
        <f>SUM(G17:G52)</f>
        <v>0</v>
      </c>
      <c r="H53" s="210"/>
      <c r="I53" s="211">
        <f>SUM(I17:I52)</f>
        <v>0</v>
      </c>
      <c r="J53" s="212"/>
      <c r="M53" s="207" t="s">
        <v>611</v>
      </c>
      <c r="N53" s="205">
        <f>SUM(N7:N52)</f>
        <v>0</v>
      </c>
    </row>
    <row r="54" spans="1:14" s="166" customFormat="1" ht="20.100000000000001" customHeight="1">
      <c r="A54" s="166" t="s">
        <v>648</v>
      </c>
      <c r="B54" s="177"/>
      <c r="C54" s="213"/>
      <c r="D54" s="213"/>
      <c r="E54" s="178"/>
      <c r="F54" s="178"/>
      <c r="G54" s="179"/>
      <c r="H54" s="180"/>
      <c r="I54" s="181"/>
      <c r="J54" s="214"/>
      <c r="M54" s="213"/>
    </row>
    <row r="55" spans="1:14">
      <c r="A55" s="145">
        <v>42</v>
      </c>
      <c r="B55" s="182">
        <v>210810945</v>
      </c>
      <c r="C55" s="183" t="s">
        <v>649</v>
      </c>
      <c r="D55" s="183" t="s">
        <v>191</v>
      </c>
      <c r="E55" s="184">
        <v>46</v>
      </c>
      <c r="F55" s="424"/>
      <c r="G55" s="185">
        <f t="shared" ref="G55:G86" si="3">E55*F55</f>
        <v>0</v>
      </c>
      <c r="H55" s="186">
        <v>0.105</v>
      </c>
      <c r="I55" s="187">
        <f t="shared" ref="I55:I86" si="4">E55*H55</f>
        <v>4.83</v>
      </c>
      <c r="J55" s="188" t="s">
        <v>601</v>
      </c>
      <c r="M55" s="183" t="s">
        <v>650</v>
      </c>
    </row>
    <row r="56" spans="1:14">
      <c r="A56" s="145">
        <v>43</v>
      </c>
      <c r="B56" s="182">
        <v>210810945</v>
      </c>
      <c r="C56" s="183" t="s">
        <v>649</v>
      </c>
      <c r="D56" s="183" t="s">
        <v>191</v>
      </c>
      <c r="E56" s="184">
        <v>44</v>
      </c>
      <c r="F56" s="424"/>
      <c r="G56" s="185">
        <f t="shared" si="3"/>
        <v>0</v>
      </c>
      <c r="H56" s="186">
        <v>0.105</v>
      </c>
      <c r="I56" s="187">
        <f t="shared" si="4"/>
        <v>4.62</v>
      </c>
      <c r="J56" s="188" t="s">
        <v>601</v>
      </c>
      <c r="M56" s="183" t="s">
        <v>650</v>
      </c>
    </row>
    <row r="57" spans="1:14">
      <c r="A57" s="145">
        <v>44</v>
      </c>
      <c r="B57" s="182">
        <v>210810944</v>
      </c>
      <c r="C57" s="183" t="s">
        <v>651</v>
      </c>
      <c r="D57" s="183" t="s">
        <v>191</v>
      </c>
      <c r="E57" s="184">
        <v>42</v>
      </c>
      <c r="F57" s="424"/>
      <c r="G57" s="185">
        <f t="shared" si="3"/>
        <v>0</v>
      </c>
      <c r="H57" s="186">
        <v>6.7000000000000004E-2</v>
      </c>
      <c r="I57" s="187">
        <f t="shared" si="4"/>
        <v>2.8140000000000001</v>
      </c>
      <c r="J57" s="188" t="s">
        <v>601</v>
      </c>
      <c r="M57" s="183" t="s">
        <v>650</v>
      </c>
    </row>
    <row r="58" spans="1:14">
      <c r="A58" s="145">
        <v>45</v>
      </c>
      <c r="B58" s="182">
        <v>210810944</v>
      </c>
      <c r="C58" s="183" t="s">
        <v>651</v>
      </c>
      <c r="D58" s="183" t="s">
        <v>191</v>
      </c>
      <c r="E58" s="184">
        <v>7</v>
      </c>
      <c r="F58" s="424"/>
      <c r="G58" s="185">
        <f>E58*F58</f>
        <v>0</v>
      </c>
      <c r="H58" s="186">
        <v>6.7000000000000004E-2</v>
      </c>
      <c r="I58" s="187">
        <f>E58*H58</f>
        <v>0.46900000000000003</v>
      </c>
      <c r="J58" s="188"/>
      <c r="M58" s="183"/>
    </row>
    <row r="59" spans="1:14">
      <c r="A59" s="145">
        <v>46</v>
      </c>
      <c r="B59" s="182">
        <v>210810941</v>
      </c>
      <c r="C59" s="183" t="s">
        <v>652</v>
      </c>
      <c r="D59" s="183" t="s">
        <v>191</v>
      </c>
      <c r="E59" s="184">
        <v>11</v>
      </c>
      <c r="F59" s="424"/>
      <c r="G59" s="185">
        <f t="shared" si="3"/>
        <v>0</v>
      </c>
      <c r="H59" s="186">
        <v>4.5999999999999999E-2</v>
      </c>
      <c r="I59" s="187">
        <f t="shared" si="4"/>
        <v>0.50600000000000001</v>
      </c>
      <c r="J59" s="188" t="s">
        <v>601</v>
      </c>
      <c r="M59" s="183" t="s">
        <v>650</v>
      </c>
    </row>
    <row r="60" spans="1:14">
      <c r="A60" s="145">
        <v>47</v>
      </c>
      <c r="B60" s="182">
        <v>210810941</v>
      </c>
      <c r="C60" s="183" t="s">
        <v>652</v>
      </c>
      <c r="D60" s="183" t="s">
        <v>191</v>
      </c>
      <c r="E60" s="184">
        <v>7</v>
      </c>
      <c r="F60" s="424"/>
      <c r="G60" s="185">
        <f t="shared" si="3"/>
        <v>0</v>
      </c>
      <c r="H60" s="186">
        <v>4.5999999999999999E-2</v>
      </c>
      <c r="I60" s="187">
        <f t="shared" si="4"/>
        <v>0.32200000000000001</v>
      </c>
      <c r="J60" s="188" t="s">
        <v>601</v>
      </c>
      <c r="M60" s="183" t="s">
        <v>650</v>
      </c>
    </row>
    <row r="61" spans="1:14">
      <c r="A61" s="145">
        <v>48</v>
      </c>
      <c r="B61" s="182">
        <v>210810942</v>
      </c>
      <c r="C61" s="183" t="s">
        <v>653</v>
      </c>
      <c r="D61" s="183" t="s">
        <v>191</v>
      </c>
      <c r="E61" s="184">
        <v>44</v>
      </c>
      <c r="F61" s="424"/>
      <c r="G61" s="185">
        <f t="shared" si="3"/>
        <v>0</v>
      </c>
      <c r="H61" s="186">
        <v>5.2999999999999999E-2</v>
      </c>
      <c r="I61" s="187">
        <f t="shared" si="4"/>
        <v>2.3319999999999999</v>
      </c>
      <c r="J61" s="188" t="s">
        <v>601</v>
      </c>
      <c r="M61" s="183" t="s">
        <v>650</v>
      </c>
    </row>
    <row r="62" spans="1:14">
      <c r="A62" s="145">
        <v>49</v>
      </c>
      <c r="B62" s="182">
        <v>210800831</v>
      </c>
      <c r="C62" s="183" t="s">
        <v>654</v>
      </c>
      <c r="D62" s="183" t="s">
        <v>191</v>
      </c>
      <c r="E62" s="184">
        <v>44</v>
      </c>
      <c r="F62" s="424"/>
      <c r="G62" s="185">
        <f t="shared" si="3"/>
        <v>0</v>
      </c>
      <c r="H62" s="186">
        <v>4.5999999999999999E-2</v>
      </c>
      <c r="I62" s="187">
        <f t="shared" si="4"/>
        <v>2.024</v>
      </c>
      <c r="J62" s="188" t="s">
        <v>601</v>
      </c>
      <c r="M62" s="183" t="s">
        <v>650</v>
      </c>
    </row>
    <row r="63" spans="1:14">
      <c r="A63" s="145">
        <v>50</v>
      </c>
      <c r="B63" s="182">
        <v>210800851</v>
      </c>
      <c r="C63" s="183" t="s">
        <v>655</v>
      </c>
      <c r="D63" s="183" t="s">
        <v>191</v>
      </c>
      <c r="E63" s="184">
        <v>20</v>
      </c>
      <c r="F63" s="424"/>
      <c r="G63" s="185">
        <f t="shared" si="3"/>
        <v>0</v>
      </c>
      <c r="H63" s="186">
        <v>9.0999999999999998E-2</v>
      </c>
      <c r="I63" s="187">
        <f t="shared" si="4"/>
        <v>1.8199999999999998</v>
      </c>
      <c r="J63" s="188" t="s">
        <v>601</v>
      </c>
      <c r="M63" s="183" t="s">
        <v>650</v>
      </c>
    </row>
    <row r="64" spans="1:14">
      <c r="A64" s="145">
        <v>51</v>
      </c>
      <c r="B64" s="182">
        <v>210192562</v>
      </c>
      <c r="C64" s="183" t="s">
        <v>656</v>
      </c>
      <c r="D64" s="183" t="s">
        <v>171</v>
      </c>
      <c r="E64" s="184">
        <v>1</v>
      </c>
      <c r="F64" s="424"/>
      <c r="G64" s="185">
        <f t="shared" si="3"/>
        <v>0</v>
      </c>
      <c r="H64" s="186">
        <v>0.36899999999999999</v>
      </c>
      <c r="I64" s="187">
        <f t="shared" si="4"/>
        <v>0.36899999999999999</v>
      </c>
      <c r="J64" s="188" t="s">
        <v>601</v>
      </c>
      <c r="M64" s="183" t="s">
        <v>650</v>
      </c>
    </row>
    <row r="65" spans="1:13">
      <c r="A65" s="145">
        <v>52</v>
      </c>
      <c r="B65" s="182">
        <v>210020303</v>
      </c>
      <c r="C65" s="183" t="s">
        <v>657</v>
      </c>
      <c r="D65" s="183" t="s">
        <v>191</v>
      </c>
      <c r="E65" s="184">
        <v>40</v>
      </c>
      <c r="F65" s="424"/>
      <c r="G65" s="185">
        <f t="shared" si="3"/>
        <v>0</v>
      </c>
      <c r="H65" s="186">
        <v>0.57999999999999996</v>
      </c>
      <c r="I65" s="187">
        <f t="shared" si="4"/>
        <v>23.2</v>
      </c>
      <c r="J65" s="188" t="s">
        <v>601</v>
      </c>
      <c r="M65" s="183" t="s">
        <v>650</v>
      </c>
    </row>
    <row r="66" spans="1:13">
      <c r="A66" s="145">
        <v>53</v>
      </c>
      <c r="B66" s="182">
        <v>210020151</v>
      </c>
      <c r="C66" s="183" t="s">
        <v>658</v>
      </c>
      <c r="D66" s="183" t="s">
        <v>171</v>
      </c>
      <c r="E66" s="184">
        <v>24</v>
      </c>
      <c r="F66" s="424"/>
      <c r="G66" s="185">
        <f t="shared" si="3"/>
        <v>0</v>
      </c>
      <c r="H66" s="186">
        <v>8.4000000000000005E-2</v>
      </c>
      <c r="I66" s="187">
        <f t="shared" si="4"/>
        <v>2.016</v>
      </c>
      <c r="J66" s="188" t="s">
        <v>601</v>
      </c>
      <c r="K66" s="145" t="s">
        <v>602</v>
      </c>
      <c r="M66" s="183" t="s">
        <v>650</v>
      </c>
    </row>
    <row r="67" spans="1:13">
      <c r="A67" s="145">
        <v>54</v>
      </c>
      <c r="B67" s="182">
        <v>210020151</v>
      </c>
      <c r="C67" s="183" t="s">
        <v>658</v>
      </c>
      <c r="D67" s="183" t="s">
        <v>171</v>
      </c>
      <c r="E67" s="184">
        <v>8</v>
      </c>
      <c r="F67" s="424"/>
      <c r="G67" s="185">
        <f t="shared" si="3"/>
        <v>0</v>
      </c>
      <c r="H67" s="186">
        <v>8.4000000000000005E-2</v>
      </c>
      <c r="I67" s="187">
        <f t="shared" si="4"/>
        <v>0.67200000000000004</v>
      </c>
      <c r="J67" s="188" t="s">
        <v>601</v>
      </c>
      <c r="K67" s="145" t="s">
        <v>602</v>
      </c>
      <c r="M67" s="183" t="s">
        <v>650</v>
      </c>
    </row>
    <row r="68" spans="1:13">
      <c r="A68" s="145">
        <v>55</v>
      </c>
      <c r="B68" s="182">
        <v>210200041</v>
      </c>
      <c r="C68" s="183" t="s">
        <v>659</v>
      </c>
      <c r="D68" s="183" t="s">
        <v>171</v>
      </c>
      <c r="E68" s="184">
        <v>1</v>
      </c>
      <c r="F68" s="424"/>
      <c r="G68" s="185">
        <f t="shared" si="3"/>
        <v>0</v>
      </c>
      <c r="H68" s="186">
        <v>16.478999999999999</v>
      </c>
      <c r="I68" s="187">
        <f t="shared" si="4"/>
        <v>16.478999999999999</v>
      </c>
      <c r="J68" s="188" t="s">
        <v>601</v>
      </c>
      <c r="K68" s="145" t="s">
        <v>602</v>
      </c>
      <c r="M68" s="183" t="s">
        <v>650</v>
      </c>
    </row>
    <row r="69" spans="1:13">
      <c r="A69" s="145">
        <v>56</v>
      </c>
      <c r="B69" s="182">
        <v>2</v>
      </c>
      <c r="C69" s="183" t="s">
        <v>660</v>
      </c>
      <c r="D69" s="183" t="s">
        <v>171</v>
      </c>
      <c r="E69" s="184">
        <v>1</v>
      </c>
      <c r="F69" s="424"/>
      <c r="G69" s="185">
        <f t="shared" si="3"/>
        <v>0</v>
      </c>
      <c r="H69" s="186">
        <v>19.478000000000002</v>
      </c>
      <c r="I69" s="187">
        <f t="shared" si="4"/>
        <v>19.478000000000002</v>
      </c>
      <c r="J69" s="188" t="s">
        <v>601</v>
      </c>
      <c r="K69" s="145" t="s">
        <v>602</v>
      </c>
      <c r="M69" s="183" t="s">
        <v>650</v>
      </c>
    </row>
    <row r="70" spans="1:13">
      <c r="A70" s="145">
        <v>57</v>
      </c>
      <c r="B70" s="182">
        <v>210190002</v>
      </c>
      <c r="C70" s="183" t="s">
        <v>661</v>
      </c>
      <c r="D70" s="183" t="s">
        <v>171</v>
      </c>
      <c r="E70" s="184">
        <v>3</v>
      </c>
      <c r="F70" s="424"/>
      <c r="G70" s="185">
        <f t="shared" si="3"/>
        <v>0</v>
      </c>
      <c r="H70" s="186">
        <v>0.86499999999999999</v>
      </c>
      <c r="I70" s="187">
        <f t="shared" si="4"/>
        <v>2.5949999999999998</v>
      </c>
      <c r="J70" s="188" t="s">
        <v>601</v>
      </c>
      <c r="K70" s="145" t="s">
        <v>602</v>
      </c>
      <c r="M70" s="183" t="s">
        <v>650</v>
      </c>
    </row>
    <row r="71" spans="1:13">
      <c r="A71" s="145">
        <v>58</v>
      </c>
      <c r="B71" s="182">
        <v>210020133</v>
      </c>
      <c r="C71" s="183" t="s">
        <v>662</v>
      </c>
      <c r="D71" s="183" t="s">
        <v>191</v>
      </c>
      <c r="E71" s="184">
        <v>3</v>
      </c>
      <c r="F71" s="424"/>
      <c r="G71" s="185">
        <f t="shared" si="3"/>
        <v>0</v>
      </c>
      <c r="H71" s="186">
        <v>0.193</v>
      </c>
      <c r="I71" s="187">
        <f t="shared" si="4"/>
        <v>0.57899999999999996</v>
      </c>
      <c r="J71" s="188" t="s">
        <v>601</v>
      </c>
      <c r="M71" s="183" t="s">
        <v>650</v>
      </c>
    </row>
    <row r="72" spans="1:13">
      <c r="A72" s="145">
        <v>59</v>
      </c>
      <c r="B72" s="182">
        <v>210021041</v>
      </c>
      <c r="C72" s="183" t="s">
        <v>663</v>
      </c>
      <c r="D72" s="183" t="s">
        <v>171</v>
      </c>
      <c r="E72" s="184">
        <v>30</v>
      </c>
      <c r="F72" s="424"/>
      <c r="G72" s="185">
        <f t="shared" si="3"/>
        <v>0</v>
      </c>
      <c r="H72" s="186">
        <v>0.19500000000000001</v>
      </c>
      <c r="I72" s="187">
        <f t="shared" si="4"/>
        <v>5.8500000000000005</v>
      </c>
      <c r="J72" s="188" t="s">
        <v>601</v>
      </c>
      <c r="K72" s="145" t="s">
        <v>602</v>
      </c>
      <c r="M72" s="183" t="s">
        <v>650</v>
      </c>
    </row>
    <row r="73" spans="1:13">
      <c r="A73" s="145">
        <v>60</v>
      </c>
      <c r="B73" s="182">
        <v>210010702</v>
      </c>
      <c r="C73" s="183" t="s">
        <v>664</v>
      </c>
      <c r="D73" s="183" t="s">
        <v>171</v>
      </c>
      <c r="E73" s="184">
        <v>20</v>
      </c>
      <c r="F73" s="424"/>
      <c r="G73" s="185">
        <f t="shared" si="3"/>
        <v>0</v>
      </c>
      <c r="H73" s="186">
        <v>0.06</v>
      </c>
      <c r="I73" s="187">
        <f t="shared" si="4"/>
        <v>1.2</v>
      </c>
      <c r="J73" s="188" t="s">
        <v>601</v>
      </c>
      <c r="M73" s="183" t="s">
        <v>650</v>
      </c>
    </row>
    <row r="74" spans="1:13">
      <c r="A74" s="145">
        <v>61</v>
      </c>
      <c r="B74" s="182">
        <v>210140101</v>
      </c>
      <c r="C74" s="183" t="s">
        <v>665</v>
      </c>
      <c r="D74" s="183" t="s">
        <v>171</v>
      </c>
      <c r="E74" s="184">
        <v>1</v>
      </c>
      <c r="F74" s="424"/>
      <c r="G74" s="185">
        <f t="shared" si="3"/>
        <v>0</v>
      </c>
      <c r="H74" s="186">
        <v>0.28999999999999998</v>
      </c>
      <c r="I74" s="187">
        <f t="shared" si="4"/>
        <v>0.28999999999999998</v>
      </c>
      <c r="J74" s="188" t="s">
        <v>601</v>
      </c>
      <c r="M74" s="183" t="s">
        <v>650</v>
      </c>
    </row>
    <row r="75" spans="1:13">
      <c r="A75" s="145">
        <v>62</v>
      </c>
      <c r="B75" s="182">
        <v>210101201</v>
      </c>
      <c r="C75" s="183" t="s">
        <v>666</v>
      </c>
      <c r="D75" s="183" t="s">
        <v>171</v>
      </c>
      <c r="E75" s="184">
        <v>1</v>
      </c>
      <c r="F75" s="424"/>
      <c r="G75" s="185">
        <f t="shared" si="3"/>
        <v>0</v>
      </c>
      <c r="H75" s="186">
        <v>4.1399999999999997</v>
      </c>
      <c r="I75" s="187">
        <f t="shared" si="4"/>
        <v>4.1399999999999997</v>
      </c>
      <c r="J75" s="188" t="s">
        <v>601</v>
      </c>
      <c r="M75" s="183" t="s">
        <v>650</v>
      </c>
    </row>
    <row r="76" spans="1:13">
      <c r="A76" s="145">
        <v>63</v>
      </c>
      <c r="B76" s="182">
        <v>210100001</v>
      </c>
      <c r="C76" s="183" t="s">
        <v>667</v>
      </c>
      <c r="D76" s="183" t="s">
        <v>171</v>
      </c>
      <c r="E76" s="184">
        <v>21</v>
      </c>
      <c r="F76" s="424"/>
      <c r="G76" s="185">
        <f t="shared" si="3"/>
        <v>0</v>
      </c>
      <c r="H76" s="186">
        <v>0.05</v>
      </c>
      <c r="I76" s="187">
        <f t="shared" si="4"/>
        <v>1.05</v>
      </c>
      <c r="J76" s="188" t="s">
        <v>601</v>
      </c>
      <c r="K76" s="145" t="s">
        <v>602</v>
      </c>
      <c r="M76" s="183" t="s">
        <v>650</v>
      </c>
    </row>
    <row r="77" spans="1:13">
      <c r="A77" s="145">
        <v>64</v>
      </c>
      <c r="B77" s="182">
        <v>210100002</v>
      </c>
      <c r="C77" s="183" t="s">
        <v>668</v>
      </c>
      <c r="D77" s="183" t="s">
        <v>171</v>
      </c>
      <c r="E77" s="184">
        <v>6</v>
      </c>
      <c r="F77" s="424"/>
      <c r="G77" s="185">
        <f t="shared" si="3"/>
        <v>0</v>
      </c>
      <c r="H77" s="186">
        <v>5.7000000000000002E-2</v>
      </c>
      <c r="I77" s="187">
        <f t="shared" si="4"/>
        <v>0.34200000000000003</v>
      </c>
      <c r="J77" s="188" t="s">
        <v>601</v>
      </c>
      <c r="K77" s="145" t="s">
        <v>602</v>
      </c>
      <c r="M77" s="183" t="s">
        <v>650</v>
      </c>
    </row>
    <row r="78" spans="1:13">
      <c r="A78" s="145">
        <v>65</v>
      </c>
      <c r="B78" s="182">
        <v>210100003</v>
      </c>
      <c r="C78" s="183" t="s">
        <v>669</v>
      </c>
      <c r="D78" s="183" t="s">
        <v>171</v>
      </c>
      <c r="E78" s="184">
        <v>4</v>
      </c>
      <c r="F78" s="424"/>
      <c r="G78" s="185">
        <f t="shared" si="3"/>
        <v>0</v>
      </c>
      <c r="H78" s="186">
        <v>7.6999999999999999E-2</v>
      </c>
      <c r="I78" s="187">
        <f t="shared" si="4"/>
        <v>0.308</v>
      </c>
      <c r="J78" s="188" t="s">
        <v>601</v>
      </c>
      <c r="K78" s="145" t="s">
        <v>602</v>
      </c>
      <c r="M78" s="183" t="s">
        <v>650</v>
      </c>
    </row>
    <row r="79" spans="1:13">
      <c r="A79" s="145">
        <v>66</v>
      </c>
      <c r="B79" s="182">
        <v>210100004</v>
      </c>
      <c r="C79" s="183" t="s">
        <v>670</v>
      </c>
      <c r="D79" s="183" t="s">
        <v>171</v>
      </c>
      <c r="E79" s="184">
        <v>12</v>
      </c>
      <c r="F79" s="424"/>
      <c r="G79" s="185">
        <f t="shared" si="3"/>
        <v>0</v>
      </c>
      <c r="H79" s="186">
        <v>0.17899999999999999</v>
      </c>
      <c r="I79" s="187">
        <f t="shared" si="4"/>
        <v>2.1479999999999997</v>
      </c>
      <c r="J79" s="188" t="s">
        <v>601</v>
      </c>
      <c r="K79" s="145" t="s">
        <v>602</v>
      </c>
      <c r="M79" s="183" t="s">
        <v>650</v>
      </c>
    </row>
    <row r="80" spans="1:13">
      <c r="A80" s="145">
        <v>67</v>
      </c>
      <c r="B80" s="182">
        <v>210100005</v>
      </c>
      <c r="C80" s="183" t="s">
        <v>671</v>
      </c>
      <c r="D80" s="183" t="s">
        <v>171</v>
      </c>
      <c r="E80" s="184">
        <v>12</v>
      </c>
      <c r="F80" s="424"/>
      <c r="G80" s="185">
        <f t="shared" si="3"/>
        <v>0</v>
      </c>
      <c r="H80" s="186">
        <v>0.19</v>
      </c>
      <c r="I80" s="187">
        <f t="shared" si="4"/>
        <v>2.2800000000000002</v>
      </c>
      <c r="J80" s="188" t="s">
        <v>601</v>
      </c>
      <c r="K80" s="145" t="s">
        <v>602</v>
      </c>
      <c r="M80" s="183" t="s">
        <v>650</v>
      </c>
    </row>
    <row r="81" spans="1:13">
      <c r="A81" s="145">
        <v>68</v>
      </c>
      <c r="B81" s="182">
        <v>210100251</v>
      </c>
      <c r="C81" s="183" t="s">
        <v>672</v>
      </c>
      <c r="D81" s="183" t="s">
        <v>171</v>
      </c>
      <c r="E81" s="184">
        <v>2</v>
      </c>
      <c r="F81" s="424"/>
      <c r="G81" s="185">
        <f t="shared" si="3"/>
        <v>0</v>
      </c>
      <c r="H81" s="186">
        <v>0.24199999999999999</v>
      </c>
      <c r="I81" s="187">
        <f t="shared" si="4"/>
        <v>0.48399999999999999</v>
      </c>
      <c r="J81" s="188" t="s">
        <v>601</v>
      </c>
      <c r="M81" s="183" t="s">
        <v>650</v>
      </c>
    </row>
    <row r="82" spans="1:13">
      <c r="A82" s="145">
        <v>69</v>
      </c>
      <c r="B82" s="182">
        <v>210100259</v>
      </c>
      <c r="C82" s="183" t="s">
        <v>673</v>
      </c>
      <c r="D82" s="183" t="s">
        <v>171</v>
      </c>
      <c r="E82" s="184">
        <v>2</v>
      </c>
      <c r="F82" s="424"/>
      <c r="G82" s="185">
        <f t="shared" si="3"/>
        <v>0</v>
      </c>
      <c r="H82" s="186">
        <v>0.42199999999999999</v>
      </c>
      <c r="I82" s="187">
        <f t="shared" si="4"/>
        <v>0.84399999999999997</v>
      </c>
      <c r="J82" s="188" t="s">
        <v>601</v>
      </c>
      <c r="K82" s="145" t="s">
        <v>602</v>
      </c>
      <c r="M82" s="183" t="s">
        <v>650</v>
      </c>
    </row>
    <row r="83" spans="1:13">
      <c r="A83" s="145">
        <v>70</v>
      </c>
      <c r="B83" s="182">
        <v>210100252</v>
      </c>
      <c r="C83" s="183" t="s">
        <v>674</v>
      </c>
      <c r="D83" s="183" t="s">
        <v>171</v>
      </c>
      <c r="E83" s="184">
        <v>2</v>
      </c>
      <c r="F83" s="424"/>
      <c r="G83" s="185">
        <f t="shared" si="3"/>
        <v>0</v>
      </c>
      <c r="H83" s="186">
        <v>0.495</v>
      </c>
      <c r="I83" s="187">
        <f t="shared" si="4"/>
        <v>0.99</v>
      </c>
      <c r="J83" s="188" t="s">
        <v>601</v>
      </c>
      <c r="M83" s="183" t="s">
        <v>650</v>
      </c>
    </row>
    <row r="84" spans="1:13">
      <c r="A84" s="145">
        <v>71</v>
      </c>
      <c r="B84" s="182">
        <v>210100253</v>
      </c>
      <c r="C84" s="183" t="s">
        <v>675</v>
      </c>
      <c r="D84" s="183" t="s">
        <v>171</v>
      </c>
      <c r="E84" s="184">
        <v>4</v>
      </c>
      <c r="F84" s="424"/>
      <c r="G84" s="185">
        <f t="shared" si="3"/>
        <v>0</v>
      </c>
      <c r="H84" s="186">
        <v>1.03</v>
      </c>
      <c r="I84" s="187">
        <f t="shared" si="4"/>
        <v>4.12</v>
      </c>
      <c r="J84" s="188" t="s">
        <v>601</v>
      </c>
      <c r="M84" s="183" t="s">
        <v>650</v>
      </c>
    </row>
    <row r="85" spans="1:13">
      <c r="A85" s="145">
        <v>72</v>
      </c>
      <c r="B85" s="182">
        <v>210290582</v>
      </c>
      <c r="C85" s="183" t="s">
        <v>676</v>
      </c>
      <c r="D85" s="183" t="s">
        <v>171</v>
      </c>
      <c r="E85" s="184">
        <v>166</v>
      </c>
      <c r="F85" s="424"/>
      <c r="G85" s="185">
        <f t="shared" si="3"/>
        <v>0</v>
      </c>
      <c r="H85" s="186">
        <v>0.13</v>
      </c>
      <c r="I85" s="187">
        <f t="shared" si="4"/>
        <v>21.580000000000002</v>
      </c>
      <c r="J85" s="188" t="s">
        <v>628</v>
      </c>
      <c r="K85" s="145" t="s">
        <v>602</v>
      </c>
      <c r="M85" s="183" t="s">
        <v>650</v>
      </c>
    </row>
    <row r="86" spans="1:13">
      <c r="A86" s="196">
        <v>73</v>
      </c>
      <c r="B86" s="197">
        <v>210290521</v>
      </c>
      <c r="C86" s="199" t="s">
        <v>677</v>
      </c>
      <c r="D86" s="199" t="s">
        <v>171</v>
      </c>
      <c r="E86" s="200">
        <v>166</v>
      </c>
      <c r="F86" s="425"/>
      <c r="G86" s="201">
        <f t="shared" si="3"/>
        <v>0</v>
      </c>
      <c r="H86" s="202">
        <v>0.48799999999999999</v>
      </c>
      <c r="I86" s="203">
        <f t="shared" si="4"/>
        <v>81.007999999999996</v>
      </c>
      <c r="J86" s="195" t="s">
        <v>628</v>
      </c>
      <c r="K86" s="145" t="s">
        <v>602</v>
      </c>
      <c r="M86" s="183" t="s">
        <v>650</v>
      </c>
    </row>
    <row r="87" spans="1:13" s="205" customFormat="1" ht="14.25">
      <c r="B87" s="206"/>
      <c r="C87" s="207" t="s">
        <v>608</v>
      </c>
      <c r="D87" s="207"/>
      <c r="E87" s="208"/>
      <c r="F87" s="208"/>
      <c r="G87" s="209">
        <f>SUM(G55:G86)</f>
        <v>0</v>
      </c>
      <c r="H87" s="210"/>
      <c r="I87" s="211">
        <f>SUM(I55:I86)</f>
        <v>211.75899999999996</v>
      </c>
      <c r="J87" s="212"/>
      <c r="M87" s="207" t="s">
        <v>650</v>
      </c>
    </row>
    <row r="88" spans="1:13" s="166" customFormat="1" ht="20.100000000000001" customHeight="1">
      <c r="A88" s="166" t="s">
        <v>678</v>
      </c>
      <c r="B88" s="177"/>
      <c r="C88" s="213"/>
      <c r="D88" s="213"/>
      <c r="E88" s="178"/>
      <c r="F88" s="178"/>
      <c r="G88" s="179"/>
      <c r="H88" s="180"/>
      <c r="I88" s="181"/>
      <c r="J88" s="214"/>
      <c r="M88" s="213"/>
    </row>
    <row r="89" spans="1:13">
      <c r="A89" s="145">
        <v>74</v>
      </c>
      <c r="B89" s="182">
        <v>210100003</v>
      </c>
      <c r="C89" s="215" t="s">
        <v>679</v>
      </c>
      <c r="D89" s="183" t="s">
        <v>171</v>
      </c>
      <c r="E89" s="184">
        <v>4</v>
      </c>
      <c r="F89" s="424"/>
      <c r="G89" s="185">
        <f>E89*F89</f>
        <v>0</v>
      </c>
      <c r="H89" s="186">
        <v>3.9E-2</v>
      </c>
      <c r="I89" s="187">
        <f>E89*H89</f>
        <v>0.156</v>
      </c>
      <c r="J89" s="188" t="s">
        <v>601</v>
      </c>
      <c r="K89" s="145" t="s">
        <v>602</v>
      </c>
      <c r="M89" s="183" t="s">
        <v>680</v>
      </c>
    </row>
    <row r="90" spans="1:13">
      <c r="A90" s="145">
        <v>75</v>
      </c>
      <c r="B90" s="182">
        <v>210810014</v>
      </c>
      <c r="C90" s="215" t="s">
        <v>681</v>
      </c>
      <c r="D90" s="183" t="s">
        <v>191</v>
      </c>
      <c r="E90" s="184">
        <v>7</v>
      </c>
      <c r="F90" s="424"/>
      <c r="G90" s="185">
        <f>E90*F90</f>
        <v>0</v>
      </c>
      <c r="H90" s="186">
        <v>3.4000000000000002E-2</v>
      </c>
      <c r="I90" s="187">
        <f>E90*H90</f>
        <v>0.23800000000000002</v>
      </c>
      <c r="J90" s="188" t="s">
        <v>601</v>
      </c>
      <c r="K90" s="145" t="s">
        <v>602</v>
      </c>
      <c r="M90" s="183" t="s">
        <v>680</v>
      </c>
    </row>
    <row r="91" spans="1:13">
      <c r="A91" s="145">
        <v>76</v>
      </c>
      <c r="B91" s="182">
        <v>210290582</v>
      </c>
      <c r="C91" s="215" t="s">
        <v>682</v>
      </c>
      <c r="D91" s="183" t="s">
        <v>171</v>
      </c>
      <c r="E91" s="184">
        <v>166</v>
      </c>
      <c r="F91" s="424"/>
      <c r="G91" s="185">
        <f>E91*F91</f>
        <v>0</v>
      </c>
      <c r="H91" s="186">
        <v>6.5000000000000002E-2</v>
      </c>
      <c r="I91" s="187">
        <f>E91*H91</f>
        <v>10.790000000000001</v>
      </c>
      <c r="J91" s="188" t="s">
        <v>628</v>
      </c>
      <c r="K91" s="145" t="s">
        <v>602</v>
      </c>
      <c r="M91" s="183" t="s">
        <v>680</v>
      </c>
    </row>
    <row r="92" spans="1:13">
      <c r="A92" s="196">
        <v>77</v>
      </c>
      <c r="B92" s="197">
        <v>210290521</v>
      </c>
      <c r="C92" s="198" t="s">
        <v>683</v>
      </c>
      <c r="D92" s="199" t="s">
        <v>171</v>
      </c>
      <c r="E92" s="200">
        <v>166</v>
      </c>
      <c r="F92" s="425"/>
      <c r="G92" s="201">
        <f>E92*F92</f>
        <v>0</v>
      </c>
      <c r="H92" s="202">
        <v>0.1</v>
      </c>
      <c r="I92" s="203">
        <f>E92*H92</f>
        <v>16.600000000000001</v>
      </c>
      <c r="J92" s="195" t="s">
        <v>628</v>
      </c>
      <c r="K92" s="145" t="s">
        <v>602</v>
      </c>
      <c r="M92" s="183" t="s">
        <v>680</v>
      </c>
    </row>
    <row r="93" spans="1:13" s="205" customFormat="1" ht="14.25">
      <c r="B93" s="206"/>
      <c r="C93" s="207" t="s">
        <v>608</v>
      </c>
      <c r="D93" s="207"/>
      <c r="E93" s="208"/>
      <c r="F93" s="428"/>
      <c r="G93" s="209">
        <f>SUM(G89:G92)</f>
        <v>0</v>
      </c>
      <c r="H93" s="210"/>
      <c r="I93" s="211">
        <f>SUM(I89:I92)</f>
        <v>27.784000000000002</v>
      </c>
      <c r="J93" s="212"/>
      <c r="M93" s="207" t="s">
        <v>680</v>
      </c>
    </row>
    <row r="94" spans="1:13" s="166" customFormat="1" ht="20.100000000000001" customHeight="1">
      <c r="A94" s="166" t="s">
        <v>555</v>
      </c>
      <c r="B94" s="177"/>
      <c r="C94" s="213"/>
      <c r="D94" s="213"/>
      <c r="E94" s="178"/>
      <c r="F94" s="178"/>
      <c r="G94" s="179"/>
      <c r="H94" s="180"/>
      <c r="I94" s="181"/>
      <c r="J94" s="214"/>
      <c r="M94" s="213"/>
    </row>
    <row r="95" spans="1:13">
      <c r="A95" s="145">
        <v>78</v>
      </c>
      <c r="B95" s="182">
        <v>219001222</v>
      </c>
      <c r="C95" s="183" t="s">
        <v>684</v>
      </c>
      <c r="D95" s="183" t="s">
        <v>171</v>
      </c>
      <c r="E95" s="184">
        <v>4</v>
      </c>
      <c r="F95" s="424"/>
      <c r="G95" s="185">
        <f>E95*F95</f>
        <v>0</v>
      </c>
      <c r="H95" s="186">
        <v>0.192</v>
      </c>
      <c r="I95" s="187">
        <f>E95*H95</f>
        <v>0.76800000000000002</v>
      </c>
      <c r="J95" s="188" t="s">
        <v>601</v>
      </c>
      <c r="K95" s="145" t="s">
        <v>602</v>
      </c>
      <c r="M95" s="183" t="s">
        <v>685</v>
      </c>
    </row>
    <row r="96" spans="1:13">
      <c r="A96" s="196">
        <v>79</v>
      </c>
      <c r="B96" s="197">
        <v>218009011</v>
      </c>
      <c r="C96" s="199" t="s">
        <v>686</v>
      </c>
      <c r="D96" s="199" t="s">
        <v>171</v>
      </c>
      <c r="E96" s="200">
        <v>166</v>
      </c>
      <c r="F96" s="425"/>
      <c r="G96" s="201">
        <f>E96*F96</f>
        <v>0</v>
      </c>
      <c r="H96" s="202">
        <v>8.9999999999999993E-3</v>
      </c>
      <c r="I96" s="203">
        <f>E96*H96</f>
        <v>1.494</v>
      </c>
      <c r="J96" s="195" t="s">
        <v>628</v>
      </c>
      <c r="K96" s="145" t="s">
        <v>602</v>
      </c>
      <c r="M96" s="183" t="s">
        <v>685</v>
      </c>
    </row>
    <row r="97" spans="1:13" s="205" customFormat="1" ht="14.25">
      <c r="C97" s="205" t="s">
        <v>608</v>
      </c>
      <c r="G97" s="209">
        <f>SUM(G95:G96)</f>
        <v>0</v>
      </c>
      <c r="I97" s="211">
        <f>SUM(I95:I96)</f>
        <v>2.262</v>
      </c>
      <c r="J97" s="216"/>
      <c r="M97" s="205" t="s">
        <v>685</v>
      </c>
    </row>
    <row r="99" spans="1:13">
      <c r="A99" s="145" t="s">
        <v>585</v>
      </c>
    </row>
    <row r="100" spans="1:13">
      <c r="A100" s="145" t="s">
        <v>586</v>
      </c>
    </row>
  </sheetData>
  <sheetProtection algorithmName="SHA-512" hashValue="q1r3/9SVSKcf9VlFyr1UnrdufCCdpMB345SKtFnV999BCSOlOhCBx94NVSDPOpRMQfhF4fi/spgbw6TKPExwpQ==" saltValue="KOnXwuI5Lm2uHfDh+Czfvg==" spinCount="100000" sheet="1" objects="1" scenarios="1" formatCells="0"/>
  <pageMargins left="0.7" right="0.7" top="0.78740157499999996" bottom="0.78740157499999996" header="0.3" footer="0.3"/>
  <pageSetup paperSize="9" scale="70" fitToHeight="0" orientation="portrait" horizontalDpi="4294967293" verticalDpi="300" r:id="rId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3:J35"/>
  <sheetViews>
    <sheetView view="pageBreakPreview" zoomScale="85" zoomScaleNormal="100" zoomScaleSheetLayoutView="85" workbookViewId="0">
      <selection activeCell="E12" activeCellId="2" sqref="G20:G31 G14 E12"/>
    </sheetView>
  </sheetViews>
  <sheetFormatPr defaultRowHeight="15"/>
  <cols>
    <col min="1" max="1" width="4.83203125" style="145" bestFit="1" customWidth="1"/>
    <col min="2" max="2" width="15.33203125" style="145" customWidth="1"/>
    <col min="3" max="3" width="53" style="145" customWidth="1"/>
    <col min="4" max="4" width="4.1640625" style="145" bestFit="1" customWidth="1"/>
    <col min="5" max="5" width="11.5" style="145" bestFit="1" customWidth="1"/>
    <col min="6" max="6" width="10.6640625" style="145" bestFit="1" customWidth="1"/>
    <col min="7" max="7" width="14.6640625" style="145" bestFit="1" customWidth="1"/>
    <col min="8" max="8" width="9" style="145" bestFit="1" customWidth="1"/>
    <col min="9" max="9" width="13.1640625" style="145" bestFit="1" customWidth="1"/>
    <col min="10" max="256" width="9.33203125" style="145"/>
    <col min="257" max="257" width="4.83203125" style="145" bestFit="1" customWidth="1"/>
    <col min="258" max="258" width="11.6640625" style="145" bestFit="1" customWidth="1"/>
    <col min="259" max="259" width="46.83203125" style="145" bestFit="1" customWidth="1"/>
    <col min="260" max="260" width="4.1640625" style="145" bestFit="1" customWidth="1"/>
    <col min="261" max="261" width="9.6640625" style="145" bestFit="1" customWidth="1"/>
    <col min="262" max="262" width="9.5" style="145" bestFit="1" customWidth="1"/>
    <col min="263" max="263" width="13.5" style="145" bestFit="1" customWidth="1"/>
    <col min="264" max="264" width="7.83203125" style="145" bestFit="1" customWidth="1"/>
    <col min="265" max="265" width="11.83203125" style="145" bestFit="1" customWidth="1"/>
    <col min="266" max="512" width="9.33203125" style="145"/>
    <col min="513" max="513" width="4.83203125" style="145" bestFit="1" customWidth="1"/>
    <col min="514" max="514" width="11.6640625" style="145" bestFit="1" customWidth="1"/>
    <col min="515" max="515" width="46.83203125" style="145" bestFit="1" customWidth="1"/>
    <col min="516" max="516" width="4.1640625" style="145" bestFit="1" customWidth="1"/>
    <col min="517" max="517" width="9.6640625" style="145" bestFit="1" customWidth="1"/>
    <col min="518" max="518" width="9.5" style="145" bestFit="1" customWidth="1"/>
    <col min="519" max="519" width="13.5" style="145" bestFit="1" customWidth="1"/>
    <col min="520" max="520" width="7.83203125" style="145" bestFit="1" customWidth="1"/>
    <col min="521" max="521" width="11.83203125" style="145" bestFit="1" customWidth="1"/>
    <col min="522" max="768" width="9.33203125" style="145"/>
    <col min="769" max="769" width="4.83203125" style="145" bestFit="1" customWidth="1"/>
    <col min="770" max="770" width="11.6640625" style="145" bestFit="1" customWidth="1"/>
    <col min="771" max="771" width="46.83203125" style="145" bestFit="1" customWidth="1"/>
    <col min="772" max="772" width="4.1640625" style="145" bestFit="1" customWidth="1"/>
    <col min="773" max="773" width="9.6640625" style="145" bestFit="1" customWidth="1"/>
    <col min="774" max="774" width="9.5" style="145" bestFit="1" customWidth="1"/>
    <col min="775" max="775" width="13.5" style="145" bestFit="1" customWidth="1"/>
    <col min="776" max="776" width="7.83203125" style="145" bestFit="1" customWidth="1"/>
    <col min="777" max="777" width="11.83203125" style="145" bestFit="1" customWidth="1"/>
    <col min="778" max="1024" width="9.33203125" style="145"/>
    <col min="1025" max="1025" width="4.83203125" style="145" bestFit="1" customWidth="1"/>
    <col min="1026" max="1026" width="11.6640625" style="145" bestFit="1" customWidth="1"/>
    <col min="1027" max="1027" width="46.83203125" style="145" bestFit="1" customWidth="1"/>
    <col min="1028" max="1028" width="4.1640625" style="145" bestFit="1" customWidth="1"/>
    <col min="1029" max="1029" width="9.6640625" style="145" bestFit="1" customWidth="1"/>
    <col min="1030" max="1030" width="9.5" style="145" bestFit="1" customWidth="1"/>
    <col min="1031" max="1031" width="13.5" style="145" bestFit="1" customWidth="1"/>
    <col min="1032" max="1032" width="7.83203125" style="145" bestFit="1" customWidth="1"/>
    <col min="1033" max="1033" width="11.83203125" style="145" bestFit="1" customWidth="1"/>
    <col min="1034" max="1280" width="9.33203125" style="145"/>
    <col min="1281" max="1281" width="4.83203125" style="145" bestFit="1" customWidth="1"/>
    <col min="1282" max="1282" width="11.6640625" style="145" bestFit="1" customWidth="1"/>
    <col min="1283" max="1283" width="46.83203125" style="145" bestFit="1" customWidth="1"/>
    <col min="1284" max="1284" width="4.1640625" style="145" bestFit="1" customWidth="1"/>
    <col min="1285" max="1285" width="9.6640625" style="145" bestFit="1" customWidth="1"/>
    <col min="1286" max="1286" width="9.5" style="145" bestFit="1" customWidth="1"/>
    <col min="1287" max="1287" width="13.5" style="145" bestFit="1" customWidth="1"/>
    <col min="1288" max="1288" width="7.83203125" style="145" bestFit="1" customWidth="1"/>
    <col min="1289" max="1289" width="11.83203125" style="145" bestFit="1" customWidth="1"/>
    <col min="1290" max="1536" width="9.33203125" style="145"/>
    <col min="1537" max="1537" width="4.83203125" style="145" bestFit="1" customWidth="1"/>
    <col min="1538" max="1538" width="11.6640625" style="145" bestFit="1" customWidth="1"/>
    <col min="1539" max="1539" width="46.83203125" style="145" bestFit="1" customWidth="1"/>
    <col min="1540" max="1540" width="4.1640625" style="145" bestFit="1" customWidth="1"/>
    <col min="1541" max="1541" width="9.6640625" style="145" bestFit="1" customWidth="1"/>
    <col min="1542" max="1542" width="9.5" style="145" bestFit="1" customWidth="1"/>
    <col min="1543" max="1543" width="13.5" style="145" bestFit="1" customWidth="1"/>
    <col min="1544" max="1544" width="7.83203125" style="145" bestFit="1" customWidth="1"/>
    <col min="1545" max="1545" width="11.83203125" style="145" bestFit="1" customWidth="1"/>
    <col min="1546" max="1792" width="9.33203125" style="145"/>
    <col min="1793" max="1793" width="4.83203125" style="145" bestFit="1" customWidth="1"/>
    <col min="1794" max="1794" width="11.6640625" style="145" bestFit="1" customWidth="1"/>
    <col min="1795" max="1795" width="46.83203125" style="145" bestFit="1" customWidth="1"/>
    <col min="1796" max="1796" width="4.1640625" style="145" bestFit="1" customWidth="1"/>
    <col min="1797" max="1797" width="9.6640625" style="145" bestFit="1" customWidth="1"/>
    <col min="1798" max="1798" width="9.5" style="145" bestFit="1" customWidth="1"/>
    <col min="1799" max="1799" width="13.5" style="145" bestFit="1" customWidth="1"/>
    <col min="1800" max="1800" width="7.83203125" style="145" bestFit="1" customWidth="1"/>
    <col min="1801" max="1801" width="11.83203125" style="145" bestFit="1" customWidth="1"/>
    <col min="1802" max="2048" width="9.33203125" style="145"/>
    <col min="2049" max="2049" width="4.83203125" style="145" bestFit="1" customWidth="1"/>
    <col min="2050" max="2050" width="11.6640625" style="145" bestFit="1" customWidth="1"/>
    <col min="2051" max="2051" width="46.83203125" style="145" bestFit="1" customWidth="1"/>
    <col min="2052" max="2052" width="4.1640625" style="145" bestFit="1" customWidth="1"/>
    <col min="2053" max="2053" width="9.6640625" style="145" bestFit="1" customWidth="1"/>
    <col min="2054" max="2054" width="9.5" style="145" bestFit="1" customWidth="1"/>
    <col min="2055" max="2055" width="13.5" style="145" bestFit="1" customWidth="1"/>
    <col min="2056" max="2056" width="7.83203125" style="145" bestFit="1" customWidth="1"/>
    <col min="2057" max="2057" width="11.83203125" style="145" bestFit="1" customWidth="1"/>
    <col min="2058" max="2304" width="9.33203125" style="145"/>
    <col min="2305" max="2305" width="4.83203125" style="145" bestFit="1" customWidth="1"/>
    <col min="2306" max="2306" width="11.6640625" style="145" bestFit="1" customWidth="1"/>
    <col min="2307" max="2307" width="46.83203125" style="145" bestFit="1" customWidth="1"/>
    <col min="2308" max="2308" width="4.1640625" style="145" bestFit="1" customWidth="1"/>
    <col min="2309" max="2309" width="9.6640625" style="145" bestFit="1" customWidth="1"/>
    <col min="2310" max="2310" width="9.5" style="145" bestFit="1" customWidth="1"/>
    <col min="2311" max="2311" width="13.5" style="145" bestFit="1" customWidth="1"/>
    <col min="2312" max="2312" width="7.83203125" style="145" bestFit="1" customWidth="1"/>
    <col min="2313" max="2313" width="11.83203125" style="145" bestFit="1" customWidth="1"/>
    <col min="2314" max="2560" width="9.33203125" style="145"/>
    <col min="2561" max="2561" width="4.83203125" style="145" bestFit="1" customWidth="1"/>
    <col min="2562" max="2562" width="11.6640625" style="145" bestFit="1" customWidth="1"/>
    <col min="2563" max="2563" width="46.83203125" style="145" bestFit="1" customWidth="1"/>
    <col min="2564" max="2564" width="4.1640625" style="145" bestFit="1" customWidth="1"/>
    <col min="2565" max="2565" width="9.6640625" style="145" bestFit="1" customWidth="1"/>
    <col min="2566" max="2566" width="9.5" style="145" bestFit="1" customWidth="1"/>
    <col min="2567" max="2567" width="13.5" style="145" bestFit="1" customWidth="1"/>
    <col min="2568" max="2568" width="7.83203125" style="145" bestFit="1" customWidth="1"/>
    <col min="2569" max="2569" width="11.83203125" style="145" bestFit="1" customWidth="1"/>
    <col min="2570" max="2816" width="9.33203125" style="145"/>
    <col min="2817" max="2817" width="4.83203125" style="145" bestFit="1" customWidth="1"/>
    <col min="2818" max="2818" width="11.6640625" style="145" bestFit="1" customWidth="1"/>
    <col min="2819" max="2819" width="46.83203125" style="145" bestFit="1" customWidth="1"/>
    <col min="2820" max="2820" width="4.1640625" style="145" bestFit="1" customWidth="1"/>
    <col min="2821" max="2821" width="9.6640625" style="145" bestFit="1" customWidth="1"/>
    <col min="2822" max="2822" width="9.5" style="145" bestFit="1" customWidth="1"/>
    <col min="2823" max="2823" width="13.5" style="145" bestFit="1" customWidth="1"/>
    <col min="2824" max="2824" width="7.83203125" style="145" bestFit="1" customWidth="1"/>
    <col min="2825" max="2825" width="11.83203125" style="145" bestFit="1" customWidth="1"/>
    <col min="2826" max="3072" width="9.33203125" style="145"/>
    <col min="3073" max="3073" width="4.83203125" style="145" bestFit="1" customWidth="1"/>
    <col min="3074" max="3074" width="11.6640625" style="145" bestFit="1" customWidth="1"/>
    <col min="3075" max="3075" width="46.83203125" style="145" bestFit="1" customWidth="1"/>
    <col min="3076" max="3076" width="4.1640625" style="145" bestFit="1" customWidth="1"/>
    <col min="3077" max="3077" width="9.6640625" style="145" bestFit="1" customWidth="1"/>
    <col min="3078" max="3078" width="9.5" style="145" bestFit="1" customWidth="1"/>
    <col min="3079" max="3079" width="13.5" style="145" bestFit="1" customWidth="1"/>
    <col min="3080" max="3080" width="7.83203125" style="145" bestFit="1" customWidth="1"/>
    <col min="3081" max="3081" width="11.83203125" style="145" bestFit="1" customWidth="1"/>
    <col min="3082" max="3328" width="9.33203125" style="145"/>
    <col min="3329" max="3329" width="4.83203125" style="145" bestFit="1" customWidth="1"/>
    <col min="3330" max="3330" width="11.6640625" style="145" bestFit="1" customWidth="1"/>
    <col min="3331" max="3331" width="46.83203125" style="145" bestFit="1" customWidth="1"/>
    <col min="3332" max="3332" width="4.1640625" style="145" bestFit="1" customWidth="1"/>
    <col min="3333" max="3333" width="9.6640625" style="145" bestFit="1" customWidth="1"/>
    <col min="3334" max="3334" width="9.5" style="145" bestFit="1" customWidth="1"/>
    <col min="3335" max="3335" width="13.5" style="145" bestFit="1" customWidth="1"/>
    <col min="3336" max="3336" width="7.83203125" style="145" bestFit="1" customWidth="1"/>
    <col min="3337" max="3337" width="11.83203125" style="145" bestFit="1" customWidth="1"/>
    <col min="3338" max="3584" width="9.33203125" style="145"/>
    <col min="3585" max="3585" width="4.83203125" style="145" bestFit="1" customWidth="1"/>
    <col min="3586" max="3586" width="11.6640625" style="145" bestFit="1" customWidth="1"/>
    <col min="3587" max="3587" width="46.83203125" style="145" bestFit="1" customWidth="1"/>
    <col min="3588" max="3588" width="4.1640625" style="145" bestFit="1" customWidth="1"/>
    <col min="3589" max="3589" width="9.6640625" style="145" bestFit="1" customWidth="1"/>
    <col min="3590" max="3590" width="9.5" style="145" bestFit="1" customWidth="1"/>
    <col min="3591" max="3591" width="13.5" style="145" bestFit="1" customWidth="1"/>
    <col min="3592" max="3592" width="7.83203125" style="145" bestFit="1" customWidth="1"/>
    <col min="3593" max="3593" width="11.83203125" style="145" bestFit="1" customWidth="1"/>
    <col min="3594" max="3840" width="9.33203125" style="145"/>
    <col min="3841" max="3841" width="4.83203125" style="145" bestFit="1" customWidth="1"/>
    <col min="3842" max="3842" width="11.6640625" style="145" bestFit="1" customWidth="1"/>
    <col min="3843" max="3843" width="46.83203125" style="145" bestFit="1" customWidth="1"/>
    <col min="3844" max="3844" width="4.1640625" style="145" bestFit="1" customWidth="1"/>
    <col min="3845" max="3845" width="9.6640625" style="145" bestFit="1" customWidth="1"/>
    <col min="3846" max="3846" width="9.5" style="145" bestFit="1" customWidth="1"/>
    <col min="3847" max="3847" width="13.5" style="145" bestFit="1" customWidth="1"/>
    <col min="3848" max="3848" width="7.83203125" style="145" bestFit="1" customWidth="1"/>
    <col min="3849" max="3849" width="11.83203125" style="145" bestFit="1" customWidth="1"/>
    <col min="3850" max="4096" width="9.33203125" style="145"/>
    <col min="4097" max="4097" width="4.83203125" style="145" bestFit="1" customWidth="1"/>
    <col min="4098" max="4098" width="11.6640625" style="145" bestFit="1" customWidth="1"/>
    <col min="4099" max="4099" width="46.83203125" style="145" bestFit="1" customWidth="1"/>
    <col min="4100" max="4100" width="4.1640625" style="145" bestFit="1" customWidth="1"/>
    <col min="4101" max="4101" width="9.6640625" style="145" bestFit="1" customWidth="1"/>
    <col min="4102" max="4102" width="9.5" style="145" bestFit="1" customWidth="1"/>
    <col min="4103" max="4103" width="13.5" style="145" bestFit="1" customWidth="1"/>
    <col min="4104" max="4104" width="7.83203125" style="145" bestFit="1" customWidth="1"/>
    <col min="4105" max="4105" width="11.83203125" style="145" bestFit="1" customWidth="1"/>
    <col min="4106" max="4352" width="9.33203125" style="145"/>
    <col min="4353" max="4353" width="4.83203125" style="145" bestFit="1" customWidth="1"/>
    <col min="4354" max="4354" width="11.6640625" style="145" bestFit="1" customWidth="1"/>
    <col min="4355" max="4355" width="46.83203125" style="145" bestFit="1" customWidth="1"/>
    <col min="4356" max="4356" width="4.1640625" style="145" bestFit="1" customWidth="1"/>
    <col min="4357" max="4357" width="9.6640625" style="145" bestFit="1" customWidth="1"/>
    <col min="4358" max="4358" width="9.5" style="145" bestFit="1" customWidth="1"/>
    <col min="4359" max="4359" width="13.5" style="145" bestFit="1" customWidth="1"/>
    <col min="4360" max="4360" width="7.83203125" style="145" bestFit="1" customWidth="1"/>
    <col min="4361" max="4361" width="11.83203125" style="145" bestFit="1" customWidth="1"/>
    <col min="4362" max="4608" width="9.33203125" style="145"/>
    <col min="4609" max="4609" width="4.83203125" style="145" bestFit="1" customWidth="1"/>
    <col min="4610" max="4610" width="11.6640625" style="145" bestFit="1" customWidth="1"/>
    <col min="4611" max="4611" width="46.83203125" style="145" bestFit="1" customWidth="1"/>
    <col min="4612" max="4612" width="4.1640625" style="145" bestFit="1" customWidth="1"/>
    <col min="4613" max="4613" width="9.6640625" style="145" bestFit="1" customWidth="1"/>
    <col min="4614" max="4614" width="9.5" style="145" bestFit="1" customWidth="1"/>
    <col min="4615" max="4615" width="13.5" style="145" bestFit="1" customWidth="1"/>
    <col min="4616" max="4616" width="7.83203125" style="145" bestFit="1" customWidth="1"/>
    <col min="4617" max="4617" width="11.83203125" style="145" bestFit="1" customWidth="1"/>
    <col min="4618" max="4864" width="9.33203125" style="145"/>
    <col min="4865" max="4865" width="4.83203125" style="145" bestFit="1" customWidth="1"/>
    <col min="4866" max="4866" width="11.6640625" style="145" bestFit="1" customWidth="1"/>
    <col min="4867" max="4867" width="46.83203125" style="145" bestFit="1" customWidth="1"/>
    <col min="4868" max="4868" width="4.1640625" style="145" bestFit="1" customWidth="1"/>
    <col min="4869" max="4869" width="9.6640625" style="145" bestFit="1" customWidth="1"/>
    <col min="4870" max="4870" width="9.5" style="145" bestFit="1" customWidth="1"/>
    <col min="4871" max="4871" width="13.5" style="145" bestFit="1" customWidth="1"/>
    <col min="4872" max="4872" width="7.83203125" style="145" bestFit="1" customWidth="1"/>
    <col min="4873" max="4873" width="11.83203125" style="145" bestFit="1" customWidth="1"/>
    <col min="4874" max="5120" width="9.33203125" style="145"/>
    <col min="5121" max="5121" width="4.83203125" style="145" bestFit="1" customWidth="1"/>
    <col min="5122" max="5122" width="11.6640625" style="145" bestFit="1" customWidth="1"/>
    <col min="5123" max="5123" width="46.83203125" style="145" bestFit="1" customWidth="1"/>
    <col min="5124" max="5124" width="4.1640625" style="145" bestFit="1" customWidth="1"/>
    <col min="5125" max="5125" width="9.6640625" style="145" bestFit="1" customWidth="1"/>
    <col min="5126" max="5126" width="9.5" style="145" bestFit="1" customWidth="1"/>
    <col min="5127" max="5127" width="13.5" style="145" bestFit="1" customWidth="1"/>
    <col min="5128" max="5128" width="7.83203125" style="145" bestFit="1" customWidth="1"/>
    <col min="5129" max="5129" width="11.83203125" style="145" bestFit="1" customWidth="1"/>
    <col min="5130" max="5376" width="9.33203125" style="145"/>
    <col min="5377" max="5377" width="4.83203125" style="145" bestFit="1" customWidth="1"/>
    <col min="5378" max="5378" width="11.6640625" style="145" bestFit="1" customWidth="1"/>
    <col min="5379" max="5379" width="46.83203125" style="145" bestFit="1" customWidth="1"/>
    <col min="5380" max="5380" width="4.1640625" style="145" bestFit="1" customWidth="1"/>
    <col min="5381" max="5381" width="9.6640625" style="145" bestFit="1" customWidth="1"/>
    <col min="5382" max="5382" width="9.5" style="145" bestFit="1" customWidth="1"/>
    <col min="5383" max="5383" width="13.5" style="145" bestFit="1" customWidth="1"/>
    <col min="5384" max="5384" width="7.83203125" style="145" bestFit="1" customWidth="1"/>
    <col min="5385" max="5385" width="11.83203125" style="145" bestFit="1" customWidth="1"/>
    <col min="5386" max="5632" width="9.33203125" style="145"/>
    <col min="5633" max="5633" width="4.83203125" style="145" bestFit="1" customWidth="1"/>
    <col min="5634" max="5634" width="11.6640625" style="145" bestFit="1" customWidth="1"/>
    <col min="5635" max="5635" width="46.83203125" style="145" bestFit="1" customWidth="1"/>
    <col min="5636" max="5636" width="4.1640625" style="145" bestFit="1" customWidth="1"/>
    <col min="5637" max="5637" width="9.6640625" style="145" bestFit="1" customWidth="1"/>
    <col min="5638" max="5638" width="9.5" style="145" bestFit="1" customWidth="1"/>
    <col min="5639" max="5639" width="13.5" style="145" bestFit="1" customWidth="1"/>
    <col min="5640" max="5640" width="7.83203125" style="145" bestFit="1" customWidth="1"/>
    <col min="5641" max="5641" width="11.83203125" style="145" bestFit="1" customWidth="1"/>
    <col min="5642" max="5888" width="9.33203125" style="145"/>
    <col min="5889" max="5889" width="4.83203125" style="145" bestFit="1" customWidth="1"/>
    <col min="5890" max="5890" width="11.6640625" style="145" bestFit="1" customWidth="1"/>
    <col min="5891" max="5891" width="46.83203125" style="145" bestFit="1" customWidth="1"/>
    <col min="5892" max="5892" width="4.1640625" style="145" bestFit="1" customWidth="1"/>
    <col min="5893" max="5893" width="9.6640625" style="145" bestFit="1" customWidth="1"/>
    <col min="5894" max="5894" width="9.5" style="145" bestFit="1" customWidth="1"/>
    <col min="5895" max="5895" width="13.5" style="145" bestFit="1" customWidth="1"/>
    <col min="5896" max="5896" width="7.83203125" style="145" bestFit="1" customWidth="1"/>
    <col min="5897" max="5897" width="11.83203125" style="145" bestFit="1" customWidth="1"/>
    <col min="5898" max="6144" width="9.33203125" style="145"/>
    <col min="6145" max="6145" width="4.83203125" style="145" bestFit="1" customWidth="1"/>
    <col min="6146" max="6146" width="11.6640625" style="145" bestFit="1" customWidth="1"/>
    <col min="6147" max="6147" width="46.83203125" style="145" bestFit="1" customWidth="1"/>
    <col min="6148" max="6148" width="4.1640625" style="145" bestFit="1" customWidth="1"/>
    <col min="6149" max="6149" width="9.6640625" style="145" bestFit="1" customWidth="1"/>
    <col min="6150" max="6150" width="9.5" style="145" bestFit="1" customWidth="1"/>
    <col min="6151" max="6151" width="13.5" style="145" bestFit="1" customWidth="1"/>
    <col min="6152" max="6152" width="7.83203125" style="145" bestFit="1" customWidth="1"/>
    <col min="6153" max="6153" width="11.83203125" style="145" bestFit="1" customWidth="1"/>
    <col min="6154" max="6400" width="9.33203125" style="145"/>
    <col min="6401" max="6401" width="4.83203125" style="145" bestFit="1" customWidth="1"/>
    <col min="6402" max="6402" width="11.6640625" style="145" bestFit="1" customWidth="1"/>
    <col min="6403" max="6403" width="46.83203125" style="145" bestFit="1" customWidth="1"/>
    <col min="6404" max="6404" width="4.1640625" style="145" bestFit="1" customWidth="1"/>
    <col min="6405" max="6405" width="9.6640625" style="145" bestFit="1" customWidth="1"/>
    <col min="6406" max="6406" width="9.5" style="145" bestFit="1" customWidth="1"/>
    <col min="6407" max="6407" width="13.5" style="145" bestFit="1" customWidth="1"/>
    <col min="6408" max="6408" width="7.83203125" style="145" bestFit="1" customWidth="1"/>
    <col min="6409" max="6409" width="11.83203125" style="145" bestFit="1" customWidth="1"/>
    <col min="6410" max="6656" width="9.33203125" style="145"/>
    <col min="6657" max="6657" width="4.83203125" style="145" bestFit="1" customWidth="1"/>
    <col min="6658" max="6658" width="11.6640625" style="145" bestFit="1" customWidth="1"/>
    <col min="6659" max="6659" width="46.83203125" style="145" bestFit="1" customWidth="1"/>
    <col min="6660" max="6660" width="4.1640625" style="145" bestFit="1" customWidth="1"/>
    <col min="6661" max="6661" width="9.6640625" style="145" bestFit="1" customWidth="1"/>
    <col min="6662" max="6662" width="9.5" style="145" bestFit="1" customWidth="1"/>
    <col min="6663" max="6663" width="13.5" style="145" bestFit="1" customWidth="1"/>
    <col min="6664" max="6664" width="7.83203125" style="145" bestFit="1" customWidth="1"/>
    <col min="6665" max="6665" width="11.83203125" style="145" bestFit="1" customWidth="1"/>
    <col min="6666" max="6912" width="9.33203125" style="145"/>
    <col min="6913" max="6913" width="4.83203125" style="145" bestFit="1" customWidth="1"/>
    <col min="6914" max="6914" width="11.6640625" style="145" bestFit="1" customWidth="1"/>
    <col min="6915" max="6915" width="46.83203125" style="145" bestFit="1" customWidth="1"/>
    <col min="6916" max="6916" width="4.1640625" style="145" bestFit="1" customWidth="1"/>
    <col min="6917" max="6917" width="9.6640625" style="145" bestFit="1" customWidth="1"/>
    <col min="6918" max="6918" width="9.5" style="145" bestFit="1" customWidth="1"/>
    <col min="6919" max="6919" width="13.5" style="145" bestFit="1" customWidth="1"/>
    <col min="6920" max="6920" width="7.83203125" style="145" bestFit="1" customWidth="1"/>
    <col min="6921" max="6921" width="11.83203125" style="145" bestFit="1" customWidth="1"/>
    <col min="6922" max="7168" width="9.33203125" style="145"/>
    <col min="7169" max="7169" width="4.83203125" style="145" bestFit="1" customWidth="1"/>
    <col min="7170" max="7170" width="11.6640625" style="145" bestFit="1" customWidth="1"/>
    <col min="7171" max="7171" width="46.83203125" style="145" bestFit="1" customWidth="1"/>
    <col min="7172" max="7172" width="4.1640625" style="145" bestFit="1" customWidth="1"/>
    <col min="7173" max="7173" width="9.6640625" style="145" bestFit="1" customWidth="1"/>
    <col min="7174" max="7174" width="9.5" style="145" bestFit="1" customWidth="1"/>
    <col min="7175" max="7175" width="13.5" style="145" bestFit="1" customWidth="1"/>
    <col min="7176" max="7176" width="7.83203125" style="145" bestFit="1" customWidth="1"/>
    <col min="7177" max="7177" width="11.83203125" style="145" bestFit="1" customWidth="1"/>
    <col min="7178" max="7424" width="9.33203125" style="145"/>
    <col min="7425" max="7425" width="4.83203125" style="145" bestFit="1" customWidth="1"/>
    <col min="7426" max="7426" width="11.6640625" style="145" bestFit="1" customWidth="1"/>
    <col min="7427" max="7427" width="46.83203125" style="145" bestFit="1" customWidth="1"/>
    <col min="7428" max="7428" width="4.1640625" style="145" bestFit="1" customWidth="1"/>
    <col min="7429" max="7429" width="9.6640625" style="145" bestFit="1" customWidth="1"/>
    <col min="7430" max="7430" width="9.5" style="145" bestFit="1" customWidth="1"/>
    <col min="7431" max="7431" width="13.5" style="145" bestFit="1" customWidth="1"/>
    <col min="7432" max="7432" width="7.83203125" style="145" bestFit="1" customWidth="1"/>
    <col min="7433" max="7433" width="11.83203125" style="145" bestFit="1" customWidth="1"/>
    <col min="7434" max="7680" width="9.33203125" style="145"/>
    <col min="7681" max="7681" width="4.83203125" style="145" bestFit="1" customWidth="1"/>
    <col min="7682" max="7682" width="11.6640625" style="145" bestFit="1" customWidth="1"/>
    <col min="7683" max="7683" width="46.83203125" style="145" bestFit="1" customWidth="1"/>
    <col min="7684" max="7684" width="4.1640625" style="145" bestFit="1" customWidth="1"/>
    <col min="7685" max="7685" width="9.6640625" style="145" bestFit="1" customWidth="1"/>
    <col min="7686" max="7686" width="9.5" style="145" bestFit="1" customWidth="1"/>
    <col min="7687" max="7687" width="13.5" style="145" bestFit="1" customWidth="1"/>
    <col min="7688" max="7688" width="7.83203125" style="145" bestFit="1" customWidth="1"/>
    <col min="7689" max="7689" width="11.83203125" style="145" bestFit="1" customWidth="1"/>
    <col min="7690" max="7936" width="9.33203125" style="145"/>
    <col min="7937" max="7937" width="4.83203125" style="145" bestFit="1" customWidth="1"/>
    <col min="7938" max="7938" width="11.6640625" style="145" bestFit="1" customWidth="1"/>
    <col min="7939" max="7939" width="46.83203125" style="145" bestFit="1" customWidth="1"/>
    <col min="7940" max="7940" width="4.1640625" style="145" bestFit="1" customWidth="1"/>
    <col min="7941" max="7941" width="9.6640625" style="145" bestFit="1" customWidth="1"/>
    <col min="7942" max="7942" width="9.5" style="145" bestFit="1" customWidth="1"/>
    <col min="7943" max="7943" width="13.5" style="145" bestFit="1" customWidth="1"/>
    <col min="7944" max="7944" width="7.83203125" style="145" bestFit="1" customWidth="1"/>
    <col min="7945" max="7945" width="11.83203125" style="145" bestFit="1" customWidth="1"/>
    <col min="7946" max="8192" width="9.33203125" style="145"/>
    <col min="8193" max="8193" width="4.83203125" style="145" bestFit="1" customWidth="1"/>
    <col min="8194" max="8194" width="11.6640625" style="145" bestFit="1" customWidth="1"/>
    <col min="8195" max="8195" width="46.83203125" style="145" bestFit="1" customWidth="1"/>
    <col min="8196" max="8196" width="4.1640625" style="145" bestFit="1" customWidth="1"/>
    <col min="8197" max="8197" width="9.6640625" style="145" bestFit="1" customWidth="1"/>
    <col min="8198" max="8198" width="9.5" style="145" bestFit="1" customWidth="1"/>
    <col min="8199" max="8199" width="13.5" style="145" bestFit="1" customWidth="1"/>
    <col min="8200" max="8200" width="7.83203125" style="145" bestFit="1" customWidth="1"/>
    <col min="8201" max="8201" width="11.83203125" style="145" bestFit="1" customWidth="1"/>
    <col min="8202" max="8448" width="9.33203125" style="145"/>
    <col min="8449" max="8449" width="4.83203125" style="145" bestFit="1" customWidth="1"/>
    <col min="8450" max="8450" width="11.6640625" style="145" bestFit="1" customWidth="1"/>
    <col min="8451" max="8451" width="46.83203125" style="145" bestFit="1" customWidth="1"/>
    <col min="8452" max="8452" width="4.1640625" style="145" bestFit="1" customWidth="1"/>
    <col min="8453" max="8453" width="9.6640625" style="145" bestFit="1" customWidth="1"/>
    <col min="8454" max="8454" width="9.5" style="145" bestFit="1" customWidth="1"/>
    <col min="8455" max="8455" width="13.5" style="145" bestFit="1" customWidth="1"/>
    <col min="8456" max="8456" width="7.83203125" style="145" bestFit="1" customWidth="1"/>
    <col min="8457" max="8457" width="11.83203125" style="145" bestFit="1" customWidth="1"/>
    <col min="8458" max="8704" width="9.33203125" style="145"/>
    <col min="8705" max="8705" width="4.83203125" style="145" bestFit="1" customWidth="1"/>
    <col min="8706" max="8706" width="11.6640625" style="145" bestFit="1" customWidth="1"/>
    <col min="8707" max="8707" width="46.83203125" style="145" bestFit="1" customWidth="1"/>
    <col min="8708" max="8708" width="4.1640625" style="145" bestFit="1" customWidth="1"/>
    <col min="8709" max="8709" width="9.6640625" style="145" bestFit="1" customWidth="1"/>
    <col min="8710" max="8710" width="9.5" style="145" bestFit="1" customWidth="1"/>
    <col min="8711" max="8711" width="13.5" style="145" bestFit="1" customWidth="1"/>
    <col min="8712" max="8712" width="7.83203125" style="145" bestFit="1" customWidth="1"/>
    <col min="8713" max="8713" width="11.83203125" style="145" bestFit="1" customWidth="1"/>
    <col min="8714" max="8960" width="9.33203125" style="145"/>
    <col min="8961" max="8961" width="4.83203125" style="145" bestFit="1" customWidth="1"/>
    <col min="8962" max="8962" width="11.6640625" style="145" bestFit="1" customWidth="1"/>
    <col min="8963" max="8963" width="46.83203125" style="145" bestFit="1" customWidth="1"/>
    <col min="8964" max="8964" width="4.1640625" style="145" bestFit="1" customWidth="1"/>
    <col min="8965" max="8965" width="9.6640625" style="145" bestFit="1" customWidth="1"/>
    <col min="8966" max="8966" width="9.5" style="145" bestFit="1" customWidth="1"/>
    <col min="8967" max="8967" width="13.5" style="145" bestFit="1" customWidth="1"/>
    <col min="8968" max="8968" width="7.83203125" style="145" bestFit="1" customWidth="1"/>
    <col min="8969" max="8969" width="11.83203125" style="145" bestFit="1" customWidth="1"/>
    <col min="8970" max="9216" width="9.33203125" style="145"/>
    <col min="9217" max="9217" width="4.83203125" style="145" bestFit="1" customWidth="1"/>
    <col min="9218" max="9218" width="11.6640625" style="145" bestFit="1" customWidth="1"/>
    <col min="9219" max="9219" width="46.83203125" style="145" bestFit="1" customWidth="1"/>
    <col min="9220" max="9220" width="4.1640625" style="145" bestFit="1" customWidth="1"/>
    <col min="9221" max="9221" width="9.6640625" style="145" bestFit="1" customWidth="1"/>
    <col min="9222" max="9222" width="9.5" style="145" bestFit="1" customWidth="1"/>
    <col min="9223" max="9223" width="13.5" style="145" bestFit="1" customWidth="1"/>
    <col min="9224" max="9224" width="7.83203125" style="145" bestFit="1" customWidth="1"/>
    <col min="9225" max="9225" width="11.83203125" style="145" bestFit="1" customWidth="1"/>
    <col min="9226" max="9472" width="9.33203125" style="145"/>
    <col min="9473" max="9473" width="4.83203125" style="145" bestFit="1" customWidth="1"/>
    <col min="9474" max="9474" width="11.6640625" style="145" bestFit="1" customWidth="1"/>
    <col min="9475" max="9475" width="46.83203125" style="145" bestFit="1" customWidth="1"/>
    <col min="9476" max="9476" width="4.1640625" style="145" bestFit="1" customWidth="1"/>
    <col min="9477" max="9477" width="9.6640625" style="145" bestFit="1" customWidth="1"/>
    <col min="9478" max="9478" width="9.5" style="145" bestFit="1" customWidth="1"/>
    <col min="9479" max="9479" width="13.5" style="145" bestFit="1" customWidth="1"/>
    <col min="9480" max="9480" width="7.83203125" style="145" bestFit="1" customWidth="1"/>
    <col min="9481" max="9481" width="11.83203125" style="145" bestFit="1" customWidth="1"/>
    <col min="9482" max="9728" width="9.33203125" style="145"/>
    <col min="9729" max="9729" width="4.83203125" style="145" bestFit="1" customWidth="1"/>
    <col min="9730" max="9730" width="11.6640625" style="145" bestFit="1" customWidth="1"/>
    <col min="9731" max="9731" width="46.83203125" style="145" bestFit="1" customWidth="1"/>
    <col min="9732" max="9732" width="4.1640625" style="145" bestFit="1" customWidth="1"/>
    <col min="9733" max="9733" width="9.6640625" style="145" bestFit="1" customWidth="1"/>
    <col min="9734" max="9734" width="9.5" style="145" bestFit="1" customWidth="1"/>
    <col min="9735" max="9735" width="13.5" style="145" bestFit="1" customWidth="1"/>
    <col min="9736" max="9736" width="7.83203125" style="145" bestFit="1" customWidth="1"/>
    <col min="9737" max="9737" width="11.83203125" style="145" bestFit="1" customWidth="1"/>
    <col min="9738" max="9984" width="9.33203125" style="145"/>
    <col min="9985" max="9985" width="4.83203125" style="145" bestFit="1" customWidth="1"/>
    <col min="9986" max="9986" width="11.6640625" style="145" bestFit="1" customWidth="1"/>
    <col min="9987" max="9987" width="46.83203125" style="145" bestFit="1" customWidth="1"/>
    <col min="9988" max="9988" width="4.1640625" style="145" bestFit="1" customWidth="1"/>
    <col min="9989" max="9989" width="9.6640625" style="145" bestFit="1" customWidth="1"/>
    <col min="9990" max="9990" width="9.5" style="145" bestFit="1" customWidth="1"/>
    <col min="9991" max="9991" width="13.5" style="145" bestFit="1" customWidth="1"/>
    <col min="9992" max="9992" width="7.83203125" style="145" bestFit="1" customWidth="1"/>
    <col min="9993" max="9993" width="11.83203125" style="145" bestFit="1" customWidth="1"/>
    <col min="9994" max="10240" width="9.33203125" style="145"/>
    <col min="10241" max="10241" width="4.83203125" style="145" bestFit="1" customWidth="1"/>
    <col min="10242" max="10242" width="11.6640625" style="145" bestFit="1" customWidth="1"/>
    <col min="10243" max="10243" width="46.83203125" style="145" bestFit="1" customWidth="1"/>
    <col min="10244" max="10244" width="4.1640625" style="145" bestFit="1" customWidth="1"/>
    <col min="10245" max="10245" width="9.6640625" style="145" bestFit="1" customWidth="1"/>
    <col min="10246" max="10246" width="9.5" style="145" bestFit="1" customWidth="1"/>
    <col min="10247" max="10247" width="13.5" style="145" bestFit="1" customWidth="1"/>
    <col min="10248" max="10248" width="7.83203125" style="145" bestFit="1" customWidth="1"/>
    <col min="10249" max="10249" width="11.83203125" style="145" bestFit="1" customWidth="1"/>
    <col min="10250" max="10496" width="9.33203125" style="145"/>
    <col min="10497" max="10497" width="4.83203125" style="145" bestFit="1" customWidth="1"/>
    <col min="10498" max="10498" width="11.6640625" style="145" bestFit="1" customWidth="1"/>
    <col min="10499" max="10499" width="46.83203125" style="145" bestFit="1" customWidth="1"/>
    <col min="10500" max="10500" width="4.1640625" style="145" bestFit="1" customWidth="1"/>
    <col min="10501" max="10501" width="9.6640625" style="145" bestFit="1" customWidth="1"/>
    <col min="10502" max="10502" width="9.5" style="145" bestFit="1" customWidth="1"/>
    <col min="10503" max="10503" width="13.5" style="145" bestFit="1" customWidth="1"/>
    <col min="10504" max="10504" width="7.83203125" style="145" bestFit="1" customWidth="1"/>
    <col min="10505" max="10505" width="11.83203125" style="145" bestFit="1" customWidth="1"/>
    <col min="10506" max="10752" width="9.33203125" style="145"/>
    <col min="10753" max="10753" width="4.83203125" style="145" bestFit="1" customWidth="1"/>
    <col min="10754" max="10754" width="11.6640625" style="145" bestFit="1" customWidth="1"/>
    <col min="10755" max="10755" width="46.83203125" style="145" bestFit="1" customWidth="1"/>
    <col min="10756" max="10756" width="4.1640625" style="145" bestFit="1" customWidth="1"/>
    <col min="10757" max="10757" width="9.6640625" style="145" bestFit="1" customWidth="1"/>
    <col min="10758" max="10758" width="9.5" style="145" bestFit="1" customWidth="1"/>
    <col min="10759" max="10759" width="13.5" style="145" bestFit="1" customWidth="1"/>
    <col min="10760" max="10760" width="7.83203125" style="145" bestFit="1" customWidth="1"/>
    <col min="10761" max="10761" width="11.83203125" style="145" bestFit="1" customWidth="1"/>
    <col min="10762" max="11008" width="9.33203125" style="145"/>
    <col min="11009" max="11009" width="4.83203125" style="145" bestFit="1" customWidth="1"/>
    <col min="11010" max="11010" width="11.6640625" style="145" bestFit="1" customWidth="1"/>
    <col min="11011" max="11011" width="46.83203125" style="145" bestFit="1" customWidth="1"/>
    <col min="11012" max="11012" width="4.1640625" style="145" bestFit="1" customWidth="1"/>
    <col min="11013" max="11013" width="9.6640625" style="145" bestFit="1" customWidth="1"/>
    <col min="11014" max="11014" width="9.5" style="145" bestFit="1" customWidth="1"/>
    <col min="11015" max="11015" width="13.5" style="145" bestFit="1" customWidth="1"/>
    <col min="11016" max="11016" width="7.83203125" style="145" bestFit="1" customWidth="1"/>
    <col min="11017" max="11017" width="11.83203125" style="145" bestFit="1" customWidth="1"/>
    <col min="11018" max="11264" width="9.33203125" style="145"/>
    <col min="11265" max="11265" width="4.83203125" style="145" bestFit="1" customWidth="1"/>
    <col min="11266" max="11266" width="11.6640625" style="145" bestFit="1" customWidth="1"/>
    <col min="11267" max="11267" width="46.83203125" style="145" bestFit="1" customWidth="1"/>
    <col min="11268" max="11268" width="4.1640625" style="145" bestFit="1" customWidth="1"/>
    <col min="11269" max="11269" width="9.6640625" style="145" bestFit="1" customWidth="1"/>
    <col min="11270" max="11270" width="9.5" style="145" bestFit="1" customWidth="1"/>
    <col min="11271" max="11271" width="13.5" style="145" bestFit="1" customWidth="1"/>
    <col min="11272" max="11272" width="7.83203125" style="145" bestFit="1" customWidth="1"/>
    <col min="11273" max="11273" width="11.83203125" style="145" bestFit="1" customWidth="1"/>
    <col min="11274" max="11520" width="9.33203125" style="145"/>
    <col min="11521" max="11521" width="4.83203125" style="145" bestFit="1" customWidth="1"/>
    <col min="11522" max="11522" width="11.6640625" style="145" bestFit="1" customWidth="1"/>
    <col min="11523" max="11523" width="46.83203125" style="145" bestFit="1" customWidth="1"/>
    <col min="11524" max="11524" width="4.1640625" style="145" bestFit="1" customWidth="1"/>
    <col min="11525" max="11525" width="9.6640625" style="145" bestFit="1" customWidth="1"/>
    <col min="11526" max="11526" width="9.5" style="145" bestFit="1" customWidth="1"/>
    <col min="11527" max="11527" width="13.5" style="145" bestFit="1" customWidth="1"/>
    <col min="11528" max="11528" width="7.83203125" style="145" bestFit="1" customWidth="1"/>
    <col min="11529" max="11529" width="11.83203125" style="145" bestFit="1" customWidth="1"/>
    <col min="11530" max="11776" width="9.33203125" style="145"/>
    <col min="11777" max="11777" width="4.83203125" style="145" bestFit="1" customWidth="1"/>
    <col min="11778" max="11778" width="11.6640625" style="145" bestFit="1" customWidth="1"/>
    <col min="11779" max="11779" width="46.83203125" style="145" bestFit="1" customWidth="1"/>
    <col min="11780" max="11780" width="4.1640625" style="145" bestFit="1" customWidth="1"/>
    <col min="11781" max="11781" width="9.6640625" style="145" bestFit="1" customWidth="1"/>
    <col min="11782" max="11782" width="9.5" style="145" bestFit="1" customWidth="1"/>
    <col min="11783" max="11783" width="13.5" style="145" bestFit="1" customWidth="1"/>
    <col min="11784" max="11784" width="7.83203125" style="145" bestFit="1" customWidth="1"/>
    <col min="11785" max="11785" width="11.83203125" style="145" bestFit="1" customWidth="1"/>
    <col min="11786" max="12032" width="9.33203125" style="145"/>
    <col min="12033" max="12033" width="4.83203125" style="145" bestFit="1" customWidth="1"/>
    <col min="12034" max="12034" width="11.6640625" style="145" bestFit="1" customWidth="1"/>
    <col min="12035" max="12035" width="46.83203125" style="145" bestFit="1" customWidth="1"/>
    <col min="12036" max="12036" width="4.1640625" style="145" bestFit="1" customWidth="1"/>
    <col min="12037" max="12037" width="9.6640625" style="145" bestFit="1" customWidth="1"/>
    <col min="12038" max="12038" width="9.5" style="145" bestFit="1" customWidth="1"/>
    <col min="12039" max="12039" width="13.5" style="145" bestFit="1" customWidth="1"/>
    <col min="12040" max="12040" width="7.83203125" style="145" bestFit="1" customWidth="1"/>
    <col min="12041" max="12041" width="11.83203125" style="145" bestFit="1" customWidth="1"/>
    <col min="12042" max="12288" width="9.33203125" style="145"/>
    <col min="12289" max="12289" width="4.83203125" style="145" bestFit="1" customWidth="1"/>
    <col min="12290" max="12290" width="11.6640625" style="145" bestFit="1" customWidth="1"/>
    <col min="12291" max="12291" width="46.83203125" style="145" bestFit="1" customWidth="1"/>
    <col min="12292" max="12292" width="4.1640625" style="145" bestFit="1" customWidth="1"/>
    <col min="12293" max="12293" width="9.6640625" style="145" bestFit="1" customWidth="1"/>
    <col min="12294" max="12294" width="9.5" style="145" bestFit="1" customWidth="1"/>
    <col min="12295" max="12295" width="13.5" style="145" bestFit="1" customWidth="1"/>
    <col min="12296" max="12296" width="7.83203125" style="145" bestFit="1" customWidth="1"/>
    <col min="12297" max="12297" width="11.83203125" style="145" bestFit="1" customWidth="1"/>
    <col min="12298" max="12544" width="9.33203125" style="145"/>
    <col min="12545" max="12545" width="4.83203125" style="145" bestFit="1" customWidth="1"/>
    <col min="12546" max="12546" width="11.6640625" style="145" bestFit="1" customWidth="1"/>
    <col min="12547" max="12547" width="46.83203125" style="145" bestFit="1" customWidth="1"/>
    <col min="12548" max="12548" width="4.1640625" style="145" bestFit="1" customWidth="1"/>
    <col min="12549" max="12549" width="9.6640625" style="145" bestFit="1" customWidth="1"/>
    <col min="12550" max="12550" width="9.5" style="145" bestFit="1" customWidth="1"/>
    <col min="12551" max="12551" width="13.5" style="145" bestFit="1" customWidth="1"/>
    <col min="12552" max="12552" width="7.83203125" style="145" bestFit="1" customWidth="1"/>
    <col min="12553" max="12553" width="11.83203125" style="145" bestFit="1" customWidth="1"/>
    <col min="12554" max="12800" width="9.33203125" style="145"/>
    <col min="12801" max="12801" width="4.83203125" style="145" bestFit="1" customWidth="1"/>
    <col min="12802" max="12802" width="11.6640625" style="145" bestFit="1" customWidth="1"/>
    <col min="12803" max="12803" width="46.83203125" style="145" bestFit="1" customWidth="1"/>
    <col min="12804" max="12804" width="4.1640625" style="145" bestFit="1" customWidth="1"/>
    <col min="12805" max="12805" width="9.6640625" style="145" bestFit="1" customWidth="1"/>
    <col min="12806" max="12806" width="9.5" style="145" bestFit="1" customWidth="1"/>
    <col min="12807" max="12807" width="13.5" style="145" bestFit="1" customWidth="1"/>
    <col min="12808" max="12808" width="7.83203125" style="145" bestFit="1" customWidth="1"/>
    <col min="12809" max="12809" width="11.83203125" style="145" bestFit="1" customWidth="1"/>
    <col min="12810" max="13056" width="9.33203125" style="145"/>
    <col min="13057" max="13057" width="4.83203125" style="145" bestFit="1" customWidth="1"/>
    <col min="13058" max="13058" width="11.6640625" style="145" bestFit="1" customWidth="1"/>
    <col min="13059" max="13059" width="46.83203125" style="145" bestFit="1" customWidth="1"/>
    <col min="13060" max="13060" width="4.1640625" style="145" bestFit="1" customWidth="1"/>
    <col min="13061" max="13061" width="9.6640625" style="145" bestFit="1" customWidth="1"/>
    <col min="13062" max="13062" width="9.5" style="145" bestFit="1" customWidth="1"/>
    <col min="13063" max="13063" width="13.5" style="145" bestFit="1" customWidth="1"/>
    <col min="13064" max="13064" width="7.83203125" style="145" bestFit="1" customWidth="1"/>
    <col min="13065" max="13065" width="11.83203125" style="145" bestFit="1" customWidth="1"/>
    <col min="13066" max="13312" width="9.33203125" style="145"/>
    <col min="13313" max="13313" width="4.83203125" style="145" bestFit="1" customWidth="1"/>
    <col min="13314" max="13314" width="11.6640625" style="145" bestFit="1" customWidth="1"/>
    <col min="13315" max="13315" width="46.83203125" style="145" bestFit="1" customWidth="1"/>
    <col min="13316" max="13316" width="4.1640625" style="145" bestFit="1" customWidth="1"/>
    <col min="13317" max="13317" width="9.6640625" style="145" bestFit="1" customWidth="1"/>
    <col min="13318" max="13318" width="9.5" style="145" bestFit="1" customWidth="1"/>
    <col min="13319" max="13319" width="13.5" style="145" bestFit="1" customWidth="1"/>
    <col min="13320" max="13320" width="7.83203125" style="145" bestFit="1" customWidth="1"/>
    <col min="13321" max="13321" width="11.83203125" style="145" bestFit="1" customWidth="1"/>
    <col min="13322" max="13568" width="9.33203125" style="145"/>
    <col min="13569" max="13569" width="4.83203125" style="145" bestFit="1" customWidth="1"/>
    <col min="13570" max="13570" width="11.6640625" style="145" bestFit="1" customWidth="1"/>
    <col min="13571" max="13571" width="46.83203125" style="145" bestFit="1" customWidth="1"/>
    <col min="13572" max="13572" width="4.1640625" style="145" bestFit="1" customWidth="1"/>
    <col min="13573" max="13573" width="9.6640625" style="145" bestFit="1" customWidth="1"/>
    <col min="13574" max="13574" width="9.5" style="145" bestFit="1" customWidth="1"/>
    <col min="13575" max="13575" width="13.5" style="145" bestFit="1" customWidth="1"/>
    <col min="13576" max="13576" width="7.83203125" style="145" bestFit="1" customWidth="1"/>
    <col min="13577" max="13577" width="11.83203125" style="145" bestFit="1" customWidth="1"/>
    <col min="13578" max="13824" width="9.33203125" style="145"/>
    <col min="13825" max="13825" width="4.83203125" style="145" bestFit="1" customWidth="1"/>
    <col min="13826" max="13826" width="11.6640625" style="145" bestFit="1" customWidth="1"/>
    <col min="13827" max="13827" width="46.83203125" style="145" bestFit="1" customWidth="1"/>
    <col min="13828" max="13828" width="4.1640625" style="145" bestFit="1" customWidth="1"/>
    <col min="13829" max="13829" width="9.6640625" style="145" bestFit="1" customWidth="1"/>
    <col min="13830" max="13830" width="9.5" style="145" bestFit="1" customWidth="1"/>
    <col min="13831" max="13831" width="13.5" style="145" bestFit="1" customWidth="1"/>
    <col min="13832" max="13832" width="7.83203125" style="145" bestFit="1" customWidth="1"/>
    <col min="13833" max="13833" width="11.83203125" style="145" bestFit="1" customWidth="1"/>
    <col min="13834" max="14080" width="9.33203125" style="145"/>
    <col min="14081" max="14081" width="4.83203125" style="145" bestFit="1" customWidth="1"/>
    <col min="14082" max="14082" width="11.6640625" style="145" bestFit="1" customWidth="1"/>
    <col min="14083" max="14083" width="46.83203125" style="145" bestFit="1" customWidth="1"/>
    <col min="14084" max="14084" width="4.1640625" style="145" bestFit="1" customWidth="1"/>
    <col min="14085" max="14085" width="9.6640625" style="145" bestFit="1" customWidth="1"/>
    <col min="14086" max="14086" width="9.5" style="145" bestFit="1" customWidth="1"/>
    <col min="14087" max="14087" width="13.5" style="145" bestFit="1" customWidth="1"/>
    <col min="14088" max="14088" width="7.83203125" style="145" bestFit="1" customWidth="1"/>
    <col min="14089" max="14089" width="11.83203125" style="145" bestFit="1" customWidth="1"/>
    <col min="14090" max="14336" width="9.33203125" style="145"/>
    <col min="14337" max="14337" width="4.83203125" style="145" bestFit="1" customWidth="1"/>
    <col min="14338" max="14338" width="11.6640625" style="145" bestFit="1" customWidth="1"/>
    <col min="14339" max="14339" width="46.83203125" style="145" bestFit="1" customWidth="1"/>
    <col min="14340" max="14340" width="4.1640625" style="145" bestFit="1" customWidth="1"/>
    <col min="14341" max="14341" width="9.6640625" style="145" bestFit="1" customWidth="1"/>
    <col min="14342" max="14342" width="9.5" style="145" bestFit="1" customWidth="1"/>
    <col min="14343" max="14343" width="13.5" style="145" bestFit="1" customWidth="1"/>
    <col min="14344" max="14344" width="7.83203125" style="145" bestFit="1" customWidth="1"/>
    <col min="14345" max="14345" width="11.83203125" style="145" bestFit="1" customWidth="1"/>
    <col min="14346" max="14592" width="9.33203125" style="145"/>
    <col min="14593" max="14593" width="4.83203125" style="145" bestFit="1" customWidth="1"/>
    <col min="14594" max="14594" width="11.6640625" style="145" bestFit="1" customWidth="1"/>
    <col min="14595" max="14595" width="46.83203125" style="145" bestFit="1" customWidth="1"/>
    <col min="14596" max="14596" width="4.1640625" style="145" bestFit="1" customWidth="1"/>
    <col min="14597" max="14597" width="9.6640625" style="145" bestFit="1" customWidth="1"/>
    <col min="14598" max="14598" width="9.5" style="145" bestFit="1" customWidth="1"/>
    <col min="14599" max="14599" width="13.5" style="145" bestFit="1" customWidth="1"/>
    <col min="14600" max="14600" width="7.83203125" style="145" bestFit="1" customWidth="1"/>
    <col min="14601" max="14601" width="11.83203125" style="145" bestFit="1" customWidth="1"/>
    <col min="14602" max="14848" width="9.33203125" style="145"/>
    <col min="14849" max="14849" width="4.83203125" style="145" bestFit="1" customWidth="1"/>
    <col min="14850" max="14850" width="11.6640625" style="145" bestFit="1" customWidth="1"/>
    <col min="14851" max="14851" width="46.83203125" style="145" bestFit="1" customWidth="1"/>
    <col min="14852" max="14852" width="4.1640625" style="145" bestFit="1" customWidth="1"/>
    <col min="14853" max="14853" width="9.6640625" style="145" bestFit="1" customWidth="1"/>
    <col min="14854" max="14854" width="9.5" style="145" bestFit="1" customWidth="1"/>
    <col min="14855" max="14855" width="13.5" style="145" bestFit="1" customWidth="1"/>
    <col min="14856" max="14856" width="7.83203125" style="145" bestFit="1" customWidth="1"/>
    <col min="14857" max="14857" width="11.83203125" style="145" bestFit="1" customWidth="1"/>
    <col min="14858" max="15104" width="9.33203125" style="145"/>
    <col min="15105" max="15105" width="4.83203125" style="145" bestFit="1" customWidth="1"/>
    <col min="15106" max="15106" width="11.6640625" style="145" bestFit="1" customWidth="1"/>
    <col min="15107" max="15107" width="46.83203125" style="145" bestFit="1" customWidth="1"/>
    <col min="15108" max="15108" width="4.1640625" style="145" bestFit="1" customWidth="1"/>
    <col min="15109" max="15109" width="9.6640625" style="145" bestFit="1" customWidth="1"/>
    <col min="15110" max="15110" width="9.5" style="145" bestFit="1" customWidth="1"/>
    <col min="15111" max="15111" width="13.5" style="145" bestFit="1" customWidth="1"/>
    <col min="15112" max="15112" width="7.83203125" style="145" bestFit="1" customWidth="1"/>
    <col min="15113" max="15113" width="11.83203125" style="145" bestFit="1" customWidth="1"/>
    <col min="15114" max="15360" width="9.33203125" style="145"/>
    <col min="15361" max="15361" width="4.83203125" style="145" bestFit="1" customWidth="1"/>
    <col min="15362" max="15362" width="11.6640625" style="145" bestFit="1" customWidth="1"/>
    <col min="15363" max="15363" width="46.83203125" style="145" bestFit="1" customWidth="1"/>
    <col min="15364" max="15364" width="4.1640625" style="145" bestFit="1" customWidth="1"/>
    <col min="15365" max="15365" width="9.6640625" style="145" bestFit="1" customWidth="1"/>
    <col min="15366" max="15366" width="9.5" style="145" bestFit="1" customWidth="1"/>
    <col min="15367" max="15367" width="13.5" style="145" bestFit="1" customWidth="1"/>
    <col min="15368" max="15368" width="7.83203125" style="145" bestFit="1" customWidth="1"/>
    <col min="15369" max="15369" width="11.83203125" style="145" bestFit="1" customWidth="1"/>
    <col min="15370" max="15616" width="9.33203125" style="145"/>
    <col min="15617" max="15617" width="4.83203125" style="145" bestFit="1" customWidth="1"/>
    <col min="15618" max="15618" width="11.6640625" style="145" bestFit="1" customWidth="1"/>
    <col min="15619" max="15619" width="46.83203125" style="145" bestFit="1" customWidth="1"/>
    <col min="15620" max="15620" width="4.1640625" style="145" bestFit="1" customWidth="1"/>
    <col min="15621" max="15621" width="9.6640625" style="145" bestFit="1" customWidth="1"/>
    <col min="15622" max="15622" width="9.5" style="145" bestFit="1" customWidth="1"/>
    <col min="15623" max="15623" width="13.5" style="145" bestFit="1" customWidth="1"/>
    <col min="15624" max="15624" width="7.83203125" style="145" bestFit="1" customWidth="1"/>
    <col min="15625" max="15625" width="11.83203125" style="145" bestFit="1" customWidth="1"/>
    <col min="15626" max="15872" width="9.33203125" style="145"/>
    <col min="15873" max="15873" width="4.83203125" style="145" bestFit="1" customWidth="1"/>
    <col min="15874" max="15874" width="11.6640625" style="145" bestFit="1" customWidth="1"/>
    <col min="15875" max="15875" width="46.83203125" style="145" bestFit="1" customWidth="1"/>
    <col min="15876" max="15876" width="4.1640625" style="145" bestFit="1" customWidth="1"/>
    <col min="15877" max="15877" width="9.6640625" style="145" bestFit="1" customWidth="1"/>
    <col min="15878" max="15878" width="9.5" style="145" bestFit="1" customWidth="1"/>
    <col min="15879" max="15879" width="13.5" style="145" bestFit="1" customWidth="1"/>
    <col min="15880" max="15880" width="7.83203125" style="145" bestFit="1" customWidth="1"/>
    <col min="15881" max="15881" width="11.83203125" style="145" bestFit="1" customWidth="1"/>
    <col min="15882" max="16128" width="9.33203125" style="145"/>
    <col min="16129" max="16129" width="4.83203125" style="145" bestFit="1" customWidth="1"/>
    <col min="16130" max="16130" width="11.6640625" style="145" bestFit="1" customWidth="1"/>
    <col min="16131" max="16131" width="46.83203125" style="145" bestFit="1" customWidth="1"/>
    <col min="16132" max="16132" width="4.1640625" style="145" bestFit="1" customWidth="1"/>
    <col min="16133" max="16133" width="9.6640625" style="145" bestFit="1" customWidth="1"/>
    <col min="16134" max="16134" width="9.5" style="145" bestFit="1" customWidth="1"/>
    <col min="16135" max="16135" width="13.5" style="145" bestFit="1" customWidth="1"/>
    <col min="16136" max="16136" width="7.83203125" style="145" bestFit="1" customWidth="1"/>
    <col min="16137" max="16137" width="11.83203125" style="145" bestFit="1" customWidth="1"/>
    <col min="16138" max="16384" width="9.33203125" style="145"/>
  </cols>
  <sheetData>
    <row r="3" spans="1:10">
      <c r="A3" s="218"/>
      <c r="B3" s="219" t="s">
        <v>3</v>
      </c>
      <c r="C3" s="218"/>
      <c r="D3" s="218"/>
      <c r="E3" s="218"/>
      <c r="F3" s="218"/>
      <c r="G3" s="218"/>
      <c r="H3" s="218"/>
      <c r="I3" s="218"/>
      <c r="J3" s="218"/>
    </row>
    <row r="4" spans="1:10">
      <c r="A4" s="218"/>
      <c r="B4" s="219" t="s">
        <v>561</v>
      </c>
      <c r="C4" s="218"/>
      <c r="D4" s="218"/>
      <c r="E4" s="218"/>
      <c r="F4" s="218"/>
      <c r="G4" s="218"/>
      <c r="H4" s="218"/>
      <c r="I4" s="218"/>
      <c r="J4" s="218"/>
    </row>
    <row r="5" spans="1:10">
      <c r="A5" s="218"/>
      <c r="B5" s="219" t="s">
        <v>562</v>
      </c>
      <c r="C5" s="218"/>
      <c r="D5" s="218"/>
      <c r="E5" s="218"/>
      <c r="F5" s="218"/>
      <c r="G5" s="218"/>
      <c r="H5" s="218"/>
      <c r="I5" s="218"/>
      <c r="J5" s="218"/>
    </row>
    <row r="6" spans="1:10">
      <c r="A6" s="218"/>
      <c r="B6" s="219" t="s">
        <v>687</v>
      </c>
      <c r="C6" s="218"/>
      <c r="D6" s="218"/>
      <c r="E6" s="218"/>
      <c r="F6" s="218"/>
      <c r="G6" s="218"/>
      <c r="H6" s="218"/>
      <c r="I6" s="218"/>
      <c r="J6" s="218"/>
    </row>
    <row r="7" spans="1:10">
      <c r="A7" s="218"/>
      <c r="B7" s="219" t="s">
        <v>688</v>
      </c>
      <c r="C7" s="218"/>
      <c r="D7" s="218"/>
      <c r="E7" s="218"/>
      <c r="F7" s="218"/>
      <c r="G7" s="218"/>
      <c r="H7" s="218"/>
      <c r="I7" s="218"/>
      <c r="J7" s="218"/>
    </row>
    <row r="8" spans="1:10">
      <c r="A8" s="218"/>
      <c r="B8" s="219"/>
      <c r="C8" s="218"/>
      <c r="D8" s="218"/>
      <c r="E8" s="218"/>
      <c r="F8" s="218"/>
      <c r="G8" s="218"/>
      <c r="H8" s="218"/>
      <c r="I8" s="218"/>
      <c r="J8" s="218"/>
    </row>
    <row r="9" spans="1:10" ht="20.25">
      <c r="A9" s="146" t="s">
        <v>689</v>
      </c>
      <c r="B9" s="146"/>
      <c r="C9" s="220"/>
      <c r="D9" s="221"/>
      <c r="E9" s="220"/>
      <c r="F9" s="221"/>
      <c r="G9" s="220"/>
      <c r="H9" s="221"/>
      <c r="I9" s="220"/>
      <c r="J9" s="218"/>
    </row>
    <row r="10" spans="1:10">
      <c r="A10" s="222" t="s">
        <v>564</v>
      </c>
      <c r="B10" s="222"/>
      <c r="C10" s="222"/>
      <c r="D10" s="223"/>
      <c r="E10" s="222"/>
      <c r="F10" s="223"/>
      <c r="G10" s="222"/>
      <c r="H10" s="223"/>
      <c r="I10" s="222" t="s">
        <v>566</v>
      </c>
      <c r="J10" s="218"/>
    </row>
    <row r="11" spans="1:10">
      <c r="A11" s="145">
        <v>1</v>
      </c>
      <c r="B11" s="183" t="s">
        <v>690</v>
      </c>
      <c r="C11" s="224"/>
      <c r="D11" s="225"/>
      <c r="E11" s="226"/>
      <c r="F11" s="225"/>
      <c r="G11" s="227">
        <v>0</v>
      </c>
      <c r="H11" s="225"/>
      <c r="I11" s="227">
        <f>G32</f>
        <v>0</v>
      </c>
      <c r="J11" s="218"/>
    </row>
    <row r="12" spans="1:10">
      <c r="A12" s="145">
        <v>2</v>
      </c>
      <c r="B12" s="183" t="s">
        <v>691</v>
      </c>
      <c r="C12" s="199"/>
      <c r="D12" s="228"/>
      <c r="E12" s="429">
        <v>3</v>
      </c>
      <c r="F12" s="228"/>
      <c r="G12" s="242">
        <f>I11</f>
        <v>0</v>
      </c>
      <c r="H12" s="228"/>
      <c r="I12" s="201">
        <f>E12*G12/100</f>
        <v>0</v>
      </c>
      <c r="J12" s="218"/>
    </row>
    <row r="13" spans="1:10">
      <c r="A13" s="230">
        <v>3</v>
      </c>
      <c r="B13" s="224" t="s">
        <v>692</v>
      </c>
      <c r="C13" s="224"/>
      <c r="D13" s="225"/>
      <c r="E13" s="226"/>
      <c r="F13" s="225"/>
      <c r="G13" s="227">
        <v>0</v>
      </c>
      <c r="H13" s="225"/>
      <c r="I13" s="227">
        <f>SUM(I11:I12)</f>
        <v>0</v>
      </c>
      <c r="J13" s="218"/>
    </row>
    <row r="14" spans="1:10">
      <c r="A14" s="145">
        <v>4</v>
      </c>
      <c r="B14" s="199" t="s">
        <v>693</v>
      </c>
      <c r="C14" s="199"/>
      <c r="D14" s="228"/>
      <c r="E14" s="229">
        <f>I32</f>
        <v>6.18</v>
      </c>
      <c r="F14" s="228"/>
      <c r="G14" s="422"/>
      <c r="H14" s="228"/>
      <c r="I14" s="201">
        <f>E14*G14</f>
        <v>0</v>
      </c>
      <c r="J14" s="218"/>
    </row>
    <row r="15" spans="1:10" ht="18.75">
      <c r="A15" s="231">
        <v>5</v>
      </c>
      <c r="B15" s="232" t="s">
        <v>694</v>
      </c>
      <c r="C15" s="224"/>
      <c r="D15" s="225"/>
      <c r="E15" s="226"/>
      <c r="F15" s="225"/>
      <c r="G15" s="227">
        <v>0</v>
      </c>
      <c r="H15" s="225"/>
      <c r="I15" s="233">
        <f>SUM(I13:I14)</f>
        <v>0</v>
      </c>
      <c r="J15" s="218"/>
    </row>
    <row r="16" spans="1:10">
      <c r="A16" s="218"/>
      <c r="B16" s="219"/>
      <c r="C16" s="218"/>
      <c r="D16" s="218"/>
      <c r="E16" s="218"/>
      <c r="F16" s="218"/>
      <c r="G16" s="218"/>
      <c r="H16" s="218"/>
      <c r="I16" s="218"/>
      <c r="J16" s="218"/>
    </row>
    <row r="17" spans="1:9" s="234" customFormat="1" ht="15" customHeight="1">
      <c r="A17" s="234" t="s">
        <v>587</v>
      </c>
    </row>
    <row r="18" spans="1:9" ht="15" customHeight="1">
      <c r="A18" s="170" t="s">
        <v>564</v>
      </c>
      <c r="B18" s="171" t="s">
        <v>588</v>
      </c>
      <c r="C18" s="170" t="s">
        <v>589</v>
      </c>
      <c r="D18" s="170" t="s">
        <v>590</v>
      </c>
      <c r="E18" s="172" t="s">
        <v>591</v>
      </c>
      <c r="F18" s="172" t="s">
        <v>695</v>
      </c>
      <c r="G18" s="173" t="s">
        <v>593</v>
      </c>
      <c r="H18" s="174" t="s">
        <v>594</v>
      </c>
      <c r="I18" s="175" t="s">
        <v>595</v>
      </c>
    </row>
    <row r="19" spans="1:9" s="205" customFormat="1" ht="15" customHeight="1">
      <c r="B19" s="206" t="s">
        <v>696</v>
      </c>
      <c r="E19" s="208"/>
      <c r="F19" s="208"/>
      <c r="G19" s="209"/>
      <c r="H19" s="210"/>
      <c r="I19" s="211"/>
    </row>
    <row r="20" spans="1:9">
      <c r="A20" s="145">
        <v>1</v>
      </c>
      <c r="B20" s="182">
        <v>616450400</v>
      </c>
      <c r="C20" s="183" t="s">
        <v>697</v>
      </c>
      <c r="D20" s="183" t="s">
        <v>171</v>
      </c>
      <c r="E20" s="184">
        <v>1</v>
      </c>
      <c r="F20" s="184">
        <v>4072</v>
      </c>
      <c r="G20" s="423"/>
      <c r="H20" s="186">
        <v>1.2</v>
      </c>
      <c r="I20" s="187">
        <f t="shared" ref="I20:I31" si="0">E20*H20</f>
        <v>1.2</v>
      </c>
    </row>
    <row r="21" spans="1:9">
      <c r="A21" s="145">
        <v>2</v>
      </c>
      <c r="B21" s="182">
        <v>613136659</v>
      </c>
      <c r="C21" s="183" t="s">
        <v>698</v>
      </c>
      <c r="D21" s="183" t="s">
        <v>171</v>
      </c>
      <c r="E21" s="184">
        <v>1</v>
      </c>
      <c r="F21" s="184">
        <v>2787</v>
      </c>
      <c r="G21" s="423"/>
      <c r="H21" s="186">
        <v>1.1399999999999999</v>
      </c>
      <c r="I21" s="187">
        <f t="shared" si="0"/>
        <v>1.1399999999999999</v>
      </c>
    </row>
    <row r="22" spans="1:9">
      <c r="A22" s="145">
        <v>3</v>
      </c>
      <c r="B22" s="182">
        <v>613346348</v>
      </c>
      <c r="C22" s="183" t="s">
        <v>699</v>
      </c>
      <c r="D22" s="183" t="s">
        <v>171</v>
      </c>
      <c r="E22" s="184">
        <v>1</v>
      </c>
      <c r="F22" s="184">
        <v>793</v>
      </c>
      <c r="G22" s="423"/>
      <c r="H22" s="186">
        <v>0.5</v>
      </c>
      <c r="I22" s="187">
        <f t="shared" si="0"/>
        <v>0.5</v>
      </c>
    </row>
    <row r="23" spans="1:9">
      <c r="A23" s="145">
        <v>4</v>
      </c>
      <c r="B23" s="182">
        <v>105824</v>
      </c>
      <c r="C23" s="183" t="s">
        <v>700</v>
      </c>
      <c r="D23" s="183" t="s">
        <v>171</v>
      </c>
      <c r="E23" s="184">
        <v>1</v>
      </c>
      <c r="F23" s="184">
        <v>4422</v>
      </c>
      <c r="G23" s="423"/>
      <c r="H23" s="186">
        <v>0.5</v>
      </c>
      <c r="I23" s="187">
        <f t="shared" si="0"/>
        <v>0.5</v>
      </c>
    </row>
    <row r="24" spans="1:9">
      <c r="A24" s="145">
        <v>5</v>
      </c>
      <c r="B24" s="182">
        <v>614613708</v>
      </c>
      <c r="C24" s="183" t="s">
        <v>701</v>
      </c>
      <c r="D24" s="183" t="s">
        <v>171</v>
      </c>
      <c r="E24" s="184">
        <v>1</v>
      </c>
      <c r="F24" s="184">
        <v>195</v>
      </c>
      <c r="G24" s="423"/>
      <c r="H24" s="186">
        <v>0.16</v>
      </c>
      <c r="I24" s="187">
        <f t="shared" si="0"/>
        <v>0.16</v>
      </c>
    </row>
    <row r="25" spans="1:9">
      <c r="A25" s="145">
        <v>6</v>
      </c>
      <c r="B25" s="182">
        <v>614611469</v>
      </c>
      <c r="C25" s="183" t="s">
        <v>702</v>
      </c>
      <c r="D25" s="183" t="s">
        <v>171</v>
      </c>
      <c r="E25" s="184">
        <v>1</v>
      </c>
      <c r="F25" s="184">
        <v>250</v>
      </c>
      <c r="G25" s="423"/>
      <c r="H25" s="186">
        <v>0.19</v>
      </c>
      <c r="I25" s="187">
        <f t="shared" si="0"/>
        <v>0.19</v>
      </c>
    </row>
    <row r="26" spans="1:9">
      <c r="A26" s="145">
        <v>7</v>
      </c>
      <c r="B26" s="182">
        <v>613941734</v>
      </c>
      <c r="C26" s="183" t="s">
        <v>703</v>
      </c>
      <c r="D26" s="183" t="s">
        <v>171</v>
      </c>
      <c r="E26" s="184">
        <v>6</v>
      </c>
      <c r="F26" s="184">
        <v>55</v>
      </c>
      <c r="G26" s="423"/>
      <c r="H26" s="186">
        <v>0.16</v>
      </c>
      <c r="I26" s="187">
        <f t="shared" si="0"/>
        <v>0.96</v>
      </c>
    </row>
    <row r="27" spans="1:9">
      <c r="A27" s="145">
        <v>8</v>
      </c>
      <c r="B27" s="182">
        <v>614187032</v>
      </c>
      <c r="C27" s="183" t="s">
        <v>704</v>
      </c>
      <c r="D27" s="183" t="s">
        <v>171</v>
      </c>
      <c r="E27" s="184">
        <v>1</v>
      </c>
      <c r="F27" s="184">
        <v>1078</v>
      </c>
      <c r="G27" s="423"/>
      <c r="H27" s="186">
        <v>0.27</v>
      </c>
      <c r="I27" s="187">
        <f t="shared" si="0"/>
        <v>0.27</v>
      </c>
    </row>
    <row r="28" spans="1:9">
      <c r="A28" s="145">
        <v>9</v>
      </c>
      <c r="B28" s="182">
        <v>614062728</v>
      </c>
      <c r="C28" s="183" t="s">
        <v>705</v>
      </c>
      <c r="D28" s="183" t="s">
        <v>171</v>
      </c>
      <c r="E28" s="184">
        <v>3</v>
      </c>
      <c r="F28" s="184">
        <v>61</v>
      </c>
      <c r="G28" s="423"/>
      <c r="H28" s="186">
        <v>0.02</v>
      </c>
      <c r="I28" s="187">
        <f t="shared" si="0"/>
        <v>0.06</v>
      </c>
    </row>
    <row r="29" spans="1:9">
      <c r="A29" s="145">
        <v>10</v>
      </c>
      <c r="B29" s="182">
        <v>616667488</v>
      </c>
      <c r="C29" s="183" t="s">
        <v>706</v>
      </c>
      <c r="D29" s="183" t="s">
        <v>171</v>
      </c>
      <c r="E29" s="184">
        <v>2</v>
      </c>
      <c r="F29" s="184">
        <v>216</v>
      </c>
      <c r="G29" s="423"/>
      <c r="H29" s="186">
        <v>0.1</v>
      </c>
      <c r="I29" s="187">
        <f t="shared" si="0"/>
        <v>0.2</v>
      </c>
    </row>
    <row r="30" spans="1:9">
      <c r="A30" s="145">
        <v>11</v>
      </c>
      <c r="B30" s="182">
        <v>613780197</v>
      </c>
      <c r="C30" s="183" t="s">
        <v>707</v>
      </c>
      <c r="D30" s="183" t="s">
        <v>171</v>
      </c>
      <c r="E30" s="184">
        <v>1</v>
      </c>
      <c r="F30" s="184">
        <v>367</v>
      </c>
      <c r="G30" s="423"/>
      <c r="H30" s="186">
        <v>0.5</v>
      </c>
      <c r="I30" s="187">
        <f t="shared" si="0"/>
        <v>0.5</v>
      </c>
    </row>
    <row r="31" spans="1:9">
      <c r="A31" s="196">
        <v>12</v>
      </c>
      <c r="B31" s="197">
        <v>612767946</v>
      </c>
      <c r="C31" s="199" t="s">
        <v>708</v>
      </c>
      <c r="D31" s="199" t="s">
        <v>171</v>
      </c>
      <c r="E31" s="200">
        <v>1</v>
      </c>
      <c r="F31" s="200">
        <v>136</v>
      </c>
      <c r="G31" s="422"/>
      <c r="H31" s="202">
        <v>0.5</v>
      </c>
      <c r="I31" s="203">
        <f t="shared" si="0"/>
        <v>0.5</v>
      </c>
    </row>
    <row r="32" spans="1:9" s="205" customFormat="1" ht="14.25">
      <c r="C32" s="205" t="s">
        <v>709</v>
      </c>
      <c r="G32" s="209">
        <f>SUM(G20:G31)</f>
        <v>0</v>
      </c>
      <c r="I32" s="211">
        <f>SUM(I20:I31)</f>
        <v>6.18</v>
      </c>
    </row>
    <row r="34" spans="1:1">
      <c r="A34" s="145" t="s">
        <v>585</v>
      </c>
    </row>
    <row r="35" spans="1:1">
      <c r="A35" s="145" t="s">
        <v>586</v>
      </c>
    </row>
  </sheetData>
  <sheetProtection algorithmName="SHA-512" hashValue="jW6TqhID/yVE1ZVuVfmDbqDnRNks51T4WhZmCCr4ViN76Sq7IJpapNINb0oV6tEzJlT+tFNv/+PgLO2MG7mGPA==" saltValue="sClxc8APz1dQnyaPiNbFbw==" spinCount="100000" sheet="1" objects="1" scenarios="1" formatCells="0"/>
  <pageMargins left="0.7" right="0.7" top="0.78740157499999996" bottom="0.78740157499999996" header="0.3" footer="0.3"/>
  <pageSetup paperSize="9" scale="81" fitToHeight="0" orientation="portrait" horizontalDpi="4294967293" verticalDpi="300" r:id="rId1"/>
  <headerFooter>
    <oddFooter>&amp;CStrana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J27"/>
  <sheetViews>
    <sheetView view="pageBreakPreview" zoomScale="130" zoomScaleNormal="100" zoomScaleSheetLayoutView="130" workbookViewId="0">
      <selection activeCell="G20" activeCellId="2" sqref="E12 G14 G20:G23"/>
    </sheetView>
  </sheetViews>
  <sheetFormatPr defaultRowHeight="15"/>
  <cols>
    <col min="1" max="1" width="6.83203125" style="145" customWidth="1"/>
    <col min="2" max="2" width="16" style="145" customWidth="1"/>
    <col min="3" max="3" width="49.6640625" style="145" customWidth="1"/>
    <col min="4" max="4" width="4.1640625" style="145" bestFit="1" customWidth="1"/>
    <col min="5" max="5" width="11.5" style="145" bestFit="1" customWidth="1"/>
    <col min="6" max="6" width="10.6640625" style="145" bestFit="1" customWidth="1"/>
    <col min="7" max="7" width="14.6640625" style="145" bestFit="1" customWidth="1"/>
    <col min="8" max="8" width="9" style="145" bestFit="1" customWidth="1"/>
    <col min="9" max="9" width="11.83203125" style="145" customWidth="1"/>
    <col min="10" max="256" width="9.33203125" style="145"/>
    <col min="257" max="257" width="4.83203125" style="145" bestFit="1" customWidth="1"/>
    <col min="258" max="258" width="11.6640625" style="145" bestFit="1" customWidth="1"/>
    <col min="259" max="259" width="43.5" style="145" bestFit="1" customWidth="1"/>
    <col min="260" max="260" width="4.1640625" style="145" bestFit="1" customWidth="1"/>
    <col min="261" max="261" width="9.6640625" style="145" bestFit="1" customWidth="1"/>
    <col min="262" max="262" width="9.5" style="145" bestFit="1" customWidth="1"/>
    <col min="263" max="263" width="13.5" style="145" bestFit="1" customWidth="1"/>
    <col min="264" max="264" width="7.83203125" style="145" bestFit="1" customWidth="1"/>
    <col min="265" max="265" width="11.83203125" style="145" bestFit="1" customWidth="1"/>
    <col min="266" max="512" width="9.33203125" style="145"/>
    <col min="513" max="513" width="4.83203125" style="145" bestFit="1" customWidth="1"/>
    <col min="514" max="514" width="11.6640625" style="145" bestFit="1" customWidth="1"/>
    <col min="515" max="515" width="43.5" style="145" bestFit="1" customWidth="1"/>
    <col min="516" max="516" width="4.1640625" style="145" bestFit="1" customWidth="1"/>
    <col min="517" max="517" width="9.6640625" style="145" bestFit="1" customWidth="1"/>
    <col min="518" max="518" width="9.5" style="145" bestFit="1" customWidth="1"/>
    <col min="519" max="519" width="13.5" style="145" bestFit="1" customWidth="1"/>
    <col min="520" max="520" width="7.83203125" style="145" bestFit="1" customWidth="1"/>
    <col min="521" max="521" width="11.83203125" style="145" bestFit="1" customWidth="1"/>
    <col min="522" max="768" width="9.33203125" style="145"/>
    <col min="769" max="769" width="4.83203125" style="145" bestFit="1" customWidth="1"/>
    <col min="770" max="770" width="11.6640625" style="145" bestFit="1" customWidth="1"/>
    <col min="771" max="771" width="43.5" style="145" bestFit="1" customWidth="1"/>
    <col min="772" max="772" width="4.1640625" style="145" bestFit="1" customWidth="1"/>
    <col min="773" max="773" width="9.6640625" style="145" bestFit="1" customWidth="1"/>
    <col min="774" max="774" width="9.5" style="145" bestFit="1" customWidth="1"/>
    <col min="775" max="775" width="13.5" style="145" bestFit="1" customWidth="1"/>
    <col min="776" max="776" width="7.83203125" style="145" bestFit="1" customWidth="1"/>
    <col min="777" max="777" width="11.83203125" style="145" bestFit="1" customWidth="1"/>
    <col min="778" max="1024" width="9.33203125" style="145"/>
    <col min="1025" max="1025" width="4.83203125" style="145" bestFit="1" customWidth="1"/>
    <col min="1026" max="1026" width="11.6640625" style="145" bestFit="1" customWidth="1"/>
    <col min="1027" max="1027" width="43.5" style="145" bestFit="1" customWidth="1"/>
    <col min="1028" max="1028" width="4.1640625" style="145" bestFit="1" customWidth="1"/>
    <col min="1029" max="1029" width="9.6640625" style="145" bestFit="1" customWidth="1"/>
    <col min="1030" max="1030" width="9.5" style="145" bestFit="1" customWidth="1"/>
    <col min="1031" max="1031" width="13.5" style="145" bestFit="1" customWidth="1"/>
    <col min="1032" max="1032" width="7.83203125" style="145" bestFit="1" customWidth="1"/>
    <col min="1033" max="1033" width="11.83203125" style="145" bestFit="1" customWidth="1"/>
    <col min="1034" max="1280" width="9.33203125" style="145"/>
    <col min="1281" max="1281" width="4.83203125" style="145" bestFit="1" customWidth="1"/>
    <col min="1282" max="1282" width="11.6640625" style="145" bestFit="1" customWidth="1"/>
    <col min="1283" max="1283" width="43.5" style="145" bestFit="1" customWidth="1"/>
    <col min="1284" max="1284" width="4.1640625" style="145" bestFit="1" customWidth="1"/>
    <col min="1285" max="1285" width="9.6640625" style="145" bestFit="1" customWidth="1"/>
    <col min="1286" max="1286" width="9.5" style="145" bestFit="1" customWidth="1"/>
    <col min="1287" max="1287" width="13.5" style="145" bestFit="1" customWidth="1"/>
    <col min="1288" max="1288" width="7.83203125" style="145" bestFit="1" customWidth="1"/>
    <col min="1289" max="1289" width="11.83203125" style="145" bestFit="1" customWidth="1"/>
    <col min="1290" max="1536" width="9.33203125" style="145"/>
    <col min="1537" max="1537" width="4.83203125" style="145" bestFit="1" customWidth="1"/>
    <col min="1538" max="1538" width="11.6640625" style="145" bestFit="1" customWidth="1"/>
    <col min="1539" max="1539" width="43.5" style="145" bestFit="1" customWidth="1"/>
    <col min="1540" max="1540" width="4.1640625" style="145" bestFit="1" customWidth="1"/>
    <col min="1541" max="1541" width="9.6640625" style="145" bestFit="1" customWidth="1"/>
    <col min="1542" max="1542" width="9.5" style="145" bestFit="1" customWidth="1"/>
    <col min="1543" max="1543" width="13.5" style="145" bestFit="1" customWidth="1"/>
    <col min="1544" max="1544" width="7.83203125" style="145" bestFit="1" customWidth="1"/>
    <col min="1545" max="1545" width="11.83203125" style="145" bestFit="1" customWidth="1"/>
    <col min="1546" max="1792" width="9.33203125" style="145"/>
    <col min="1793" max="1793" width="4.83203125" style="145" bestFit="1" customWidth="1"/>
    <col min="1794" max="1794" width="11.6640625" style="145" bestFit="1" customWidth="1"/>
    <col min="1795" max="1795" width="43.5" style="145" bestFit="1" customWidth="1"/>
    <col min="1796" max="1796" width="4.1640625" style="145" bestFit="1" customWidth="1"/>
    <col min="1797" max="1797" width="9.6640625" style="145" bestFit="1" customWidth="1"/>
    <col min="1798" max="1798" width="9.5" style="145" bestFit="1" customWidth="1"/>
    <col min="1799" max="1799" width="13.5" style="145" bestFit="1" customWidth="1"/>
    <col min="1800" max="1800" width="7.83203125" style="145" bestFit="1" customWidth="1"/>
    <col min="1801" max="1801" width="11.83203125" style="145" bestFit="1" customWidth="1"/>
    <col min="1802" max="2048" width="9.33203125" style="145"/>
    <col min="2049" max="2049" width="4.83203125" style="145" bestFit="1" customWidth="1"/>
    <col min="2050" max="2050" width="11.6640625" style="145" bestFit="1" customWidth="1"/>
    <col min="2051" max="2051" width="43.5" style="145" bestFit="1" customWidth="1"/>
    <col min="2052" max="2052" width="4.1640625" style="145" bestFit="1" customWidth="1"/>
    <col min="2053" max="2053" width="9.6640625" style="145" bestFit="1" customWidth="1"/>
    <col min="2054" max="2054" width="9.5" style="145" bestFit="1" customWidth="1"/>
    <col min="2055" max="2055" width="13.5" style="145" bestFit="1" customWidth="1"/>
    <col min="2056" max="2056" width="7.83203125" style="145" bestFit="1" customWidth="1"/>
    <col min="2057" max="2057" width="11.83203125" style="145" bestFit="1" customWidth="1"/>
    <col min="2058" max="2304" width="9.33203125" style="145"/>
    <col min="2305" max="2305" width="4.83203125" style="145" bestFit="1" customWidth="1"/>
    <col min="2306" max="2306" width="11.6640625" style="145" bestFit="1" customWidth="1"/>
    <col min="2307" max="2307" width="43.5" style="145" bestFit="1" customWidth="1"/>
    <col min="2308" max="2308" width="4.1640625" style="145" bestFit="1" customWidth="1"/>
    <col min="2309" max="2309" width="9.6640625" style="145" bestFit="1" customWidth="1"/>
    <col min="2310" max="2310" width="9.5" style="145" bestFit="1" customWidth="1"/>
    <col min="2311" max="2311" width="13.5" style="145" bestFit="1" customWidth="1"/>
    <col min="2312" max="2312" width="7.83203125" style="145" bestFit="1" customWidth="1"/>
    <col min="2313" max="2313" width="11.83203125" style="145" bestFit="1" customWidth="1"/>
    <col min="2314" max="2560" width="9.33203125" style="145"/>
    <col min="2561" max="2561" width="4.83203125" style="145" bestFit="1" customWidth="1"/>
    <col min="2562" max="2562" width="11.6640625" style="145" bestFit="1" customWidth="1"/>
    <col min="2563" max="2563" width="43.5" style="145" bestFit="1" customWidth="1"/>
    <col min="2564" max="2564" width="4.1640625" style="145" bestFit="1" customWidth="1"/>
    <col min="2565" max="2565" width="9.6640625" style="145" bestFit="1" customWidth="1"/>
    <col min="2566" max="2566" width="9.5" style="145" bestFit="1" customWidth="1"/>
    <col min="2567" max="2567" width="13.5" style="145" bestFit="1" customWidth="1"/>
    <col min="2568" max="2568" width="7.83203125" style="145" bestFit="1" customWidth="1"/>
    <col min="2569" max="2569" width="11.83203125" style="145" bestFit="1" customWidth="1"/>
    <col min="2570" max="2816" width="9.33203125" style="145"/>
    <col min="2817" max="2817" width="4.83203125" style="145" bestFit="1" customWidth="1"/>
    <col min="2818" max="2818" width="11.6640625" style="145" bestFit="1" customWidth="1"/>
    <col min="2819" max="2819" width="43.5" style="145" bestFit="1" customWidth="1"/>
    <col min="2820" max="2820" width="4.1640625" style="145" bestFit="1" customWidth="1"/>
    <col min="2821" max="2821" width="9.6640625" style="145" bestFit="1" customWidth="1"/>
    <col min="2822" max="2822" width="9.5" style="145" bestFit="1" customWidth="1"/>
    <col min="2823" max="2823" width="13.5" style="145" bestFit="1" customWidth="1"/>
    <col min="2824" max="2824" width="7.83203125" style="145" bestFit="1" customWidth="1"/>
    <col min="2825" max="2825" width="11.83203125" style="145" bestFit="1" customWidth="1"/>
    <col min="2826" max="3072" width="9.33203125" style="145"/>
    <col min="3073" max="3073" width="4.83203125" style="145" bestFit="1" customWidth="1"/>
    <col min="3074" max="3074" width="11.6640625" style="145" bestFit="1" customWidth="1"/>
    <col min="3075" max="3075" width="43.5" style="145" bestFit="1" customWidth="1"/>
    <col min="3076" max="3076" width="4.1640625" style="145" bestFit="1" customWidth="1"/>
    <col min="3077" max="3077" width="9.6640625" style="145" bestFit="1" customWidth="1"/>
    <col min="3078" max="3078" width="9.5" style="145" bestFit="1" customWidth="1"/>
    <col min="3079" max="3079" width="13.5" style="145" bestFit="1" customWidth="1"/>
    <col min="3080" max="3080" width="7.83203125" style="145" bestFit="1" customWidth="1"/>
    <col min="3081" max="3081" width="11.83203125" style="145" bestFit="1" customWidth="1"/>
    <col min="3082" max="3328" width="9.33203125" style="145"/>
    <col min="3329" max="3329" width="4.83203125" style="145" bestFit="1" customWidth="1"/>
    <col min="3330" max="3330" width="11.6640625" style="145" bestFit="1" customWidth="1"/>
    <col min="3331" max="3331" width="43.5" style="145" bestFit="1" customWidth="1"/>
    <col min="3332" max="3332" width="4.1640625" style="145" bestFit="1" customWidth="1"/>
    <col min="3333" max="3333" width="9.6640625" style="145" bestFit="1" customWidth="1"/>
    <col min="3334" max="3334" width="9.5" style="145" bestFit="1" customWidth="1"/>
    <col min="3335" max="3335" width="13.5" style="145" bestFit="1" customWidth="1"/>
    <col min="3336" max="3336" width="7.83203125" style="145" bestFit="1" customWidth="1"/>
    <col min="3337" max="3337" width="11.83203125" style="145" bestFit="1" customWidth="1"/>
    <col min="3338" max="3584" width="9.33203125" style="145"/>
    <col min="3585" max="3585" width="4.83203125" style="145" bestFit="1" customWidth="1"/>
    <col min="3586" max="3586" width="11.6640625" style="145" bestFit="1" customWidth="1"/>
    <col min="3587" max="3587" width="43.5" style="145" bestFit="1" customWidth="1"/>
    <col min="3588" max="3588" width="4.1640625" style="145" bestFit="1" customWidth="1"/>
    <col min="3589" max="3589" width="9.6640625" style="145" bestFit="1" customWidth="1"/>
    <col min="3590" max="3590" width="9.5" style="145" bestFit="1" customWidth="1"/>
    <col min="3591" max="3591" width="13.5" style="145" bestFit="1" customWidth="1"/>
    <col min="3592" max="3592" width="7.83203125" style="145" bestFit="1" customWidth="1"/>
    <col min="3593" max="3593" width="11.83203125" style="145" bestFit="1" customWidth="1"/>
    <col min="3594" max="3840" width="9.33203125" style="145"/>
    <col min="3841" max="3841" width="4.83203125" style="145" bestFit="1" customWidth="1"/>
    <col min="3842" max="3842" width="11.6640625" style="145" bestFit="1" customWidth="1"/>
    <col min="3843" max="3843" width="43.5" style="145" bestFit="1" customWidth="1"/>
    <col min="3844" max="3844" width="4.1640625" style="145" bestFit="1" customWidth="1"/>
    <col min="3845" max="3845" width="9.6640625" style="145" bestFit="1" customWidth="1"/>
    <col min="3846" max="3846" width="9.5" style="145" bestFit="1" customWidth="1"/>
    <col min="3847" max="3847" width="13.5" style="145" bestFit="1" customWidth="1"/>
    <col min="3848" max="3848" width="7.83203125" style="145" bestFit="1" customWidth="1"/>
    <col min="3849" max="3849" width="11.83203125" style="145" bestFit="1" customWidth="1"/>
    <col min="3850" max="4096" width="9.33203125" style="145"/>
    <col min="4097" max="4097" width="4.83203125" style="145" bestFit="1" customWidth="1"/>
    <col min="4098" max="4098" width="11.6640625" style="145" bestFit="1" customWidth="1"/>
    <col min="4099" max="4099" width="43.5" style="145" bestFit="1" customWidth="1"/>
    <col min="4100" max="4100" width="4.1640625" style="145" bestFit="1" customWidth="1"/>
    <col min="4101" max="4101" width="9.6640625" style="145" bestFit="1" customWidth="1"/>
    <col min="4102" max="4102" width="9.5" style="145" bestFit="1" customWidth="1"/>
    <col min="4103" max="4103" width="13.5" style="145" bestFit="1" customWidth="1"/>
    <col min="4104" max="4104" width="7.83203125" style="145" bestFit="1" customWidth="1"/>
    <col min="4105" max="4105" width="11.83203125" style="145" bestFit="1" customWidth="1"/>
    <col min="4106" max="4352" width="9.33203125" style="145"/>
    <col min="4353" max="4353" width="4.83203125" style="145" bestFit="1" customWidth="1"/>
    <col min="4354" max="4354" width="11.6640625" style="145" bestFit="1" customWidth="1"/>
    <col min="4355" max="4355" width="43.5" style="145" bestFit="1" customWidth="1"/>
    <col min="4356" max="4356" width="4.1640625" style="145" bestFit="1" customWidth="1"/>
    <col min="4357" max="4357" width="9.6640625" style="145" bestFit="1" customWidth="1"/>
    <col min="4358" max="4358" width="9.5" style="145" bestFit="1" customWidth="1"/>
    <col min="4359" max="4359" width="13.5" style="145" bestFit="1" customWidth="1"/>
    <col min="4360" max="4360" width="7.83203125" style="145" bestFit="1" customWidth="1"/>
    <col min="4361" max="4361" width="11.83203125" style="145" bestFit="1" customWidth="1"/>
    <col min="4362" max="4608" width="9.33203125" style="145"/>
    <col min="4609" max="4609" width="4.83203125" style="145" bestFit="1" customWidth="1"/>
    <col min="4610" max="4610" width="11.6640625" style="145" bestFit="1" customWidth="1"/>
    <col min="4611" max="4611" width="43.5" style="145" bestFit="1" customWidth="1"/>
    <col min="4612" max="4612" width="4.1640625" style="145" bestFit="1" customWidth="1"/>
    <col min="4613" max="4613" width="9.6640625" style="145" bestFit="1" customWidth="1"/>
    <col min="4614" max="4614" width="9.5" style="145" bestFit="1" customWidth="1"/>
    <col min="4615" max="4615" width="13.5" style="145" bestFit="1" customWidth="1"/>
    <col min="4616" max="4616" width="7.83203125" style="145" bestFit="1" customWidth="1"/>
    <col min="4617" max="4617" width="11.83203125" style="145" bestFit="1" customWidth="1"/>
    <col min="4618" max="4864" width="9.33203125" style="145"/>
    <col min="4865" max="4865" width="4.83203125" style="145" bestFit="1" customWidth="1"/>
    <col min="4866" max="4866" width="11.6640625" style="145" bestFit="1" customWidth="1"/>
    <col min="4867" max="4867" width="43.5" style="145" bestFit="1" customWidth="1"/>
    <col min="4868" max="4868" width="4.1640625" style="145" bestFit="1" customWidth="1"/>
    <col min="4869" max="4869" width="9.6640625" style="145" bestFit="1" customWidth="1"/>
    <col min="4870" max="4870" width="9.5" style="145" bestFit="1" customWidth="1"/>
    <col min="4871" max="4871" width="13.5" style="145" bestFit="1" customWidth="1"/>
    <col min="4872" max="4872" width="7.83203125" style="145" bestFit="1" customWidth="1"/>
    <col min="4873" max="4873" width="11.83203125" style="145" bestFit="1" customWidth="1"/>
    <col min="4874" max="5120" width="9.33203125" style="145"/>
    <col min="5121" max="5121" width="4.83203125" style="145" bestFit="1" customWidth="1"/>
    <col min="5122" max="5122" width="11.6640625" style="145" bestFit="1" customWidth="1"/>
    <col min="5123" max="5123" width="43.5" style="145" bestFit="1" customWidth="1"/>
    <col min="5124" max="5124" width="4.1640625" style="145" bestFit="1" customWidth="1"/>
    <col min="5125" max="5125" width="9.6640625" style="145" bestFit="1" customWidth="1"/>
    <col min="5126" max="5126" width="9.5" style="145" bestFit="1" customWidth="1"/>
    <col min="5127" max="5127" width="13.5" style="145" bestFit="1" customWidth="1"/>
    <col min="5128" max="5128" width="7.83203125" style="145" bestFit="1" customWidth="1"/>
    <col min="5129" max="5129" width="11.83203125" style="145" bestFit="1" customWidth="1"/>
    <col min="5130" max="5376" width="9.33203125" style="145"/>
    <col min="5377" max="5377" width="4.83203125" style="145" bestFit="1" customWidth="1"/>
    <col min="5378" max="5378" width="11.6640625" style="145" bestFit="1" customWidth="1"/>
    <col min="5379" max="5379" width="43.5" style="145" bestFit="1" customWidth="1"/>
    <col min="5380" max="5380" width="4.1640625" style="145" bestFit="1" customWidth="1"/>
    <col min="5381" max="5381" width="9.6640625" style="145" bestFit="1" customWidth="1"/>
    <col min="5382" max="5382" width="9.5" style="145" bestFit="1" customWidth="1"/>
    <col min="5383" max="5383" width="13.5" style="145" bestFit="1" customWidth="1"/>
    <col min="5384" max="5384" width="7.83203125" style="145" bestFit="1" customWidth="1"/>
    <col min="5385" max="5385" width="11.83203125" style="145" bestFit="1" customWidth="1"/>
    <col min="5386" max="5632" width="9.33203125" style="145"/>
    <col min="5633" max="5633" width="4.83203125" style="145" bestFit="1" customWidth="1"/>
    <col min="5634" max="5634" width="11.6640625" style="145" bestFit="1" customWidth="1"/>
    <col min="5635" max="5635" width="43.5" style="145" bestFit="1" customWidth="1"/>
    <col min="5636" max="5636" width="4.1640625" style="145" bestFit="1" customWidth="1"/>
    <col min="5637" max="5637" width="9.6640625" style="145" bestFit="1" customWidth="1"/>
    <col min="5638" max="5638" width="9.5" style="145" bestFit="1" customWidth="1"/>
    <col min="5639" max="5639" width="13.5" style="145" bestFit="1" customWidth="1"/>
    <col min="5640" max="5640" width="7.83203125" style="145" bestFit="1" customWidth="1"/>
    <col min="5641" max="5641" width="11.83203125" style="145" bestFit="1" customWidth="1"/>
    <col min="5642" max="5888" width="9.33203125" style="145"/>
    <col min="5889" max="5889" width="4.83203125" style="145" bestFit="1" customWidth="1"/>
    <col min="5890" max="5890" width="11.6640625" style="145" bestFit="1" customWidth="1"/>
    <col min="5891" max="5891" width="43.5" style="145" bestFit="1" customWidth="1"/>
    <col min="5892" max="5892" width="4.1640625" style="145" bestFit="1" customWidth="1"/>
    <col min="5893" max="5893" width="9.6640625" style="145" bestFit="1" customWidth="1"/>
    <col min="5894" max="5894" width="9.5" style="145" bestFit="1" customWidth="1"/>
    <col min="5895" max="5895" width="13.5" style="145" bestFit="1" customWidth="1"/>
    <col min="5896" max="5896" width="7.83203125" style="145" bestFit="1" customWidth="1"/>
    <col min="5897" max="5897" width="11.83203125" style="145" bestFit="1" customWidth="1"/>
    <col min="5898" max="6144" width="9.33203125" style="145"/>
    <col min="6145" max="6145" width="4.83203125" style="145" bestFit="1" customWidth="1"/>
    <col min="6146" max="6146" width="11.6640625" style="145" bestFit="1" customWidth="1"/>
    <col min="6147" max="6147" width="43.5" style="145" bestFit="1" customWidth="1"/>
    <col min="6148" max="6148" width="4.1640625" style="145" bestFit="1" customWidth="1"/>
    <col min="6149" max="6149" width="9.6640625" style="145" bestFit="1" customWidth="1"/>
    <col min="6150" max="6150" width="9.5" style="145" bestFit="1" customWidth="1"/>
    <col min="6151" max="6151" width="13.5" style="145" bestFit="1" customWidth="1"/>
    <col min="6152" max="6152" width="7.83203125" style="145" bestFit="1" customWidth="1"/>
    <col min="6153" max="6153" width="11.83203125" style="145" bestFit="1" customWidth="1"/>
    <col min="6154" max="6400" width="9.33203125" style="145"/>
    <col min="6401" max="6401" width="4.83203125" style="145" bestFit="1" customWidth="1"/>
    <col min="6402" max="6402" width="11.6640625" style="145" bestFit="1" customWidth="1"/>
    <col min="6403" max="6403" width="43.5" style="145" bestFit="1" customWidth="1"/>
    <col min="6404" max="6404" width="4.1640625" style="145" bestFit="1" customWidth="1"/>
    <col min="6405" max="6405" width="9.6640625" style="145" bestFit="1" customWidth="1"/>
    <col min="6406" max="6406" width="9.5" style="145" bestFit="1" customWidth="1"/>
    <col min="6407" max="6407" width="13.5" style="145" bestFit="1" customWidth="1"/>
    <col min="6408" max="6408" width="7.83203125" style="145" bestFit="1" customWidth="1"/>
    <col min="6409" max="6409" width="11.83203125" style="145" bestFit="1" customWidth="1"/>
    <col min="6410" max="6656" width="9.33203125" style="145"/>
    <col min="6657" max="6657" width="4.83203125" style="145" bestFit="1" customWidth="1"/>
    <col min="6658" max="6658" width="11.6640625" style="145" bestFit="1" customWidth="1"/>
    <col min="6659" max="6659" width="43.5" style="145" bestFit="1" customWidth="1"/>
    <col min="6660" max="6660" width="4.1640625" style="145" bestFit="1" customWidth="1"/>
    <col min="6661" max="6661" width="9.6640625" style="145" bestFit="1" customWidth="1"/>
    <col min="6662" max="6662" width="9.5" style="145" bestFit="1" customWidth="1"/>
    <col min="6663" max="6663" width="13.5" style="145" bestFit="1" customWidth="1"/>
    <col min="6664" max="6664" width="7.83203125" style="145" bestFit="1" customWidth="1"/>
    <col min="6665" max="6665" width="11.83203125" style="145" bestFit="1" customWidth="1"/>
    <col min="6666" max="6912" width="9.33203125" style="145"/>
    <col min="6913" max="6913" width="4.83203125" style="145" bestFit="1" customWidth="1"/>
    <col min="6914" max="6914" width="11.6640625" style="145" bestFit="1" customWidth="1"/>
    <col min="6915" max="6915" width="43.5" style="145" bestFit="1" customWidth="1"/>
    <col min="6916" max="6916" width="4.1640625" style="145" bestFit="1" customWidth="1"/>
    <col min="6917" max="6917" width="9.6640625" style="145" bestFit="1" customWidth="1"/>
    <col min="6918" max="6918" width="9.5" style="145" bestFit="1" customWidth="1"/>
    <col min="6919" max="6919" width="13.5" style="145" bestFit="1" customWidth="1"/>
    <col min="6920" max="6920" width="7.83203125" style="145" bestFit="1" customWidth="1"/>
    <col min="6921" max="6921" width="11.83203125" style="145" bestFit="1" customWidth="1"/>
    <col min="6922" max="7168" width="9.33203125" style="145"/>
    <col min="7169" max="7169" width="4.83203125" style="145" bestFit="1" customWidth="1"/>
    <col min="7170" max="7170" width="11.6640625" style="145" bestFit="1" customWidth="1"/>
    <col min="7171" max="7171" width="43.5" style="145" bestFit="1" customWidth="1"/>
    <col min="7172" max="7172" width="4.1640625" style="145" bestFit="1" customWidth="1"/>
    <col min="7173" max="7173" width="9.6640625" style="145" bestFit="1" customWidth="1"/>
    <col min="7174" max="7174" width="9.5" style="145" bestFit="1" customWidth="1"/>
    <col min="7175" max="7175" width="13.5" style="145" bestFit="1" customWidth="1"/>
    <col min="7176" max="7176" width="7.83203125" style="145" bestFit="1" customWidth="1"/>
    <col min="7177" max="7177" width="11.83203125" style="145" bestFit="1" customWidth="1"/>
    <col min="7178" max="7424" width="9.33203125" style="145"/>
    <col min="7425" max="7425" width="4.83203125" style="145" bestFit="1" customWidth="1"/>
    <col min="7426" max="7426" width="11.6640625" style="145" bestFit="1" customWidth="1"/>
    <col min="7427" max="7427" width="43.5" style="145" bestFit="1" customWidth="1"/>
    <col min="7428" max="7428" width="4.1640625" style="145" bestFit="1" customWidth="1"/>
    <col min="7429" max="7429" width="9.6640625" style="145" bestFit="1" customWidth="1"/>
    <col min="7430" max="7430" width="9.5" style="145" bestFit="1" customWidth="1"/>
    <col min="7431" max="7431" width="13.5" style="145" bestFit="1" customWidth="1"/>
    <col min="7432" max="7432" width="7.83203125" style="145" bestFit="1" customWidth="1"/>
    <col min="7433" max="7433" width="11.83203125" style="145" bestFit="1" customWidth="1"/>
    <col min="7434" max="7680" width="9.33203125" style="145"/>
    <col min="7681" max="7681" width="4.83203125" style="145" bestFit="1" customWidth="1"/>
    <col min="7682" max="7682" width="11.6640625" style="145" bestFit="1" customWidth="1"/>
    <col min="7683" max="7683" width="43.5" style="145" bestFit="1" customWidth="1"/>
    <col min="7684" max="7684" width="4.1640625" style="145" bestFit="1" customWidth="1"/>
    <col min="7685" max="7685" width="9.6640625" style="145" bestFit="1" customWidth="1"/>
    <col min="7686" max="7686" width="9.5" style="145" bestFit="1" customWidth="1"/>
    <col min="7687" max="7687" width="13.5" style="145" bestFit="1" customWidth="1"/>
    <col min="7688" max="7688" width="7.83203125" style="145" bestFit="1" customWidth="1"/>
    <col min="7689" max="7689" width="11.83203125" style="145" bestFit="1" customWidth="1"/>
    <col min="7690" max="7936" width="9.33203125" style="145"/>
    <col min="7937" max="7937" width="4.83203125" style="145" bestFit="1" customWidth="1"/>
    <col min="7938" max="7938" width="11.6640625" style="145" bestFit="1" customWidth="1"/>
    <col min="7939" max="7939" width="43.5" style="145" bestFit="1" customWidth="1"/>
    <col min="7940" max="7940" width="4.1640625" style="145" bestFit="1" customWidth="1"/>
    <col min="7941" max="7941" width="9.6640625" style="145" bestFit="1" customWidth="1"/>
    <col min="7942" max="7942" width="9.5" style="145" bestFit="1" customWidth="1"/>
    <col min="7943" max="7943" width="13.5" style="145" bestFit="1" customWidth="1"/>
    <col min="7944" max="7944" width="7.83203125" style="145" bestFit="1" customWidth="1"/>
    <col min="7945" max="7945" width="11.83203125" style="145" bestFit="1" customWidth="1"/>
    <col min="7946" max="8192" width="9.33203125" style="145"/>
    <col min="8193" max="8193" width="4.83203125" style="145" bestFit="1" customWidth="1"/>
    <col min="8194" max="8194" width="11.6640625" style="145" bestFit="1" customWidth="1"/>
    <col min="8195" max="8195" width="43.5" style="145" bestFit="1" customWidth="1"/>
    <col min="8196" max="8196" width="4.1640625" style="145" bestFit="1" customWidth="1"/>
    <col min="8197" max="8197" width="9.6640625" style="145" bestFit="1" customWidth="1"/>
    <col min="8198" max="8198" width="9.5" style="145" bestFit="1" customWidth="1"/>
    <col min="8199" max="8199" width="13.5" style="145" bestFit="1" customWidth="1"/>
    <col min="8200" max="8200" width="7.83203125" style="145" bestFit="1" customWidth="1"/>
    <col min="8201" max="8201" width="11.83203125" style="145" bestFit="1" customWidth="1"/>
    <col min="8202" max="8448" width="9.33203125" style="145"/>
    <col min="8449" max="8449" width="4.83203125" style="145" bestFit="1" customWidth="1"/>
    <col min="8450" max="8450" width="11.6640625" style="145" bestFit="1" customWidth="1"/>
    <col min="8451" max="8451" width="43.5" style="145" bestFit="1" customWidth="1"/>
    <col min="8452" max="8452" width="4.1640625" style="145" bestFit="1" customWidth="1"/>
    <col min="8453" max="8453" width="9.6640625" style="145" bestFit="1" customWidth="1"/>
    <col min="8454" max="8454" width="9.5" style="145" bestFit="1" customWidth="1"/>
    <col min="8455" max="8455" width="13.5" style="145" bestFit="1" customWidth="1"/>
    <col min="8456" max="8456" width="7.83203125" style="145" bestFit="1" customWidth="1"/>
    <col min="8457" max="8457" width="11.83203125" style="145" bestFit="1" customWidth="1"/>
    <col min="8458" max="8704" width="9.33203125" style="145"/>
    <col min="8705" max="8705" width="4.83203125" style="145" bestFit="1" customWidth="1"/>
    <col min="8706" max="8706" width="11.6640625" style="145" bestFit="1" customWidth="1"/>
    <col min="8707" max="8707" width="43.5" style="145" bestFit="1" customWidth="1"/>
    <col min="8708" max="8708" width="4.1640625" style="145" bestFit="1" customWidth="1"/>
    <col min="8709" max="8709" width="9.6640625" style="145" bestFit="1" customWidth="1"/>
    <col min="8710" max="8710" width="9.5" style="145" bestFit="1" customWidth="1"/>
    <col min="8711" max="8711" width="13.5" style="145" bestFit="1" customWidth="1"/>
    <col min="8712" max="8712" width="7.83203125" style="145" bestFit="1" customWidth="1"/>
    <col min="8713" max="8713" width="11.83203125" style="145" bestFit="1" customWidth="1"/>
    <col min="8714" max="8960" width="9.33203125" style="145"/>
    <col min="8961" max="8961" width="4.83203125" style="145" bestFit="1" customWidth="1"/>
    <col min="8962" max="8962" width="11.6640625" style="145" bestFit="1" customWidth="1"/>
    <col min="8963" max="8963" width="43.5" style="145" bestFit="1" customWidth="1"/>
    <col min="8964" max="8964" width="4.1640625" style="145" bestFit="1" customWidth="1"/>
    <col min="8965" max="8965" width="9.6640625" style="145" bestFit="1" customWidth="1"/>
    <col min="8966" max="8966" width="9.5" style="145" bestFit="1" customWidth="1"/>
    <col min="8967" max="8967" width="13.5" style="145" bestFit="1" customWidth="1"/>
    <col min="8968" max="8968" width="7.83203125" style="145" bestFit="1" customWidth="1"/>
    <col min="8969" max="8969" width="11.83203125" style="145" bestFit="1" customWidth="1"/>
    <col min="8970" max="9216" width="9.33203125" style="145"/>
    <col min="9217" max="9217" width="4.83203125" style="145" bestFit="1" customWidth="1"/>
    <col min="9218" max="9218" width="11.6640625" style="145" bestFit="1" customWidth="1"/>
    <col min="9219" max="9219" width="43.5" style="145" bestFit="1" customWidth="1"/>
    <col min="9220" max="9220" width="4.1640625" style="145" bestFit="1" customWidth="1"/>
    <col min="9221" max="9221" width="9.6640625" style="145" bestFit="1" customWidth="1"/>
    <col min="9222" max="9222" width="9.5" style="145" bestFit="1" customWidth="1"/>
    <col min="9223" max="9223" width="13.5" style="145" bestFit="1" customWidth="1"/>
    <col min="9224" max="9224" width="7.83203125" style="145" bestFit="1" customWidth="1"/>
    <col min="9225" max="9225" width="11.83203125" style="145" bestFit="1" customWidth="1"/>
    <col min="9226" max="9472" width="9.33203125" style="145"/>
    <col min="9473" max="9473" width="4.83203125" style="145" bestFit="1" customWidth="1"/>
    <col min="9474" max="9474" width="11.6640625" style="145" bestFit="1" customWidth="1"/>
    <col min="9475" max="9475" width="43.5" style="145" bestFit="1" customWidth="1"/>
    <col min="9476" max="9476" width="4.1640625" style="145" bestFit="1" customWidth="1"/>
    <col min="9477" max="9477" width="9.6640625" style="145" bestFit="1" customWidth="1"/>
    <col min="9478" max="9478" width="9.5" style="145" bestFit="1" customWidth="1"/>
    <col min="9479" max="9479" width="13.5" style="145" bestFit="1" customWidth="1"/>
    <col min="9480" max="9480" width="7.83203125" style="145" bestFit="1" customWidth="1"/>
    <col min="9481" max="9481" width="11.83203125" style="145" bestFit="1" customWidth="1"/>
    <col min="9482" max="9728" width="9.33203125" style="145"/>
    <col min="9729" max="9729" width="4.83203125" style="145" bestFit="1" customWidth="1"/>
    <col min="9730" max="9730" width="11.6640625" style="145" bestFit="1" customWidth="1"/>
    <col min="9731" max="9731" width="43.5" style="145" bestFit="1" customWidth="1"/>
    <col min="9732" max="9732" width="4.1640625" style="145" bestFit="1" customWidth="1"/>
    <col min="9733" max="9733" width="9.6640625" style="145" bestFit="1" customWidth="1"/>
    <col min="9734" max="9734" width="9.5" style="145" bestFit="1" customWidth="1"/>
    <col min="9735" max="9735" width="13.5" style="145" bestFit="1" customWidth="1"/>
    <col min="9736" max="9736" width="7.83203125" style="145" bestFit="1" customWidth="1"/>
    <col min="9737" max="9737" width="11.83203125" style="145" bestFit="1" customWidth="1"/>
    <col min="9738" max="9984" width="9.33203125" style="145"/>
    <col min="9985" max="9985" width="4.83203125" style="145" bestFit="1" customWidth="1"/>
    <col min="9986" max="9986" width="11.6640625" style="145" bestFit="1" customWidth="1"/>
    <col min="9987" max="9987" width="43.5" style="145" bestFit="1" customWidth="1"/>
    <col min="9988" max="9988" width="4.1640625" style="145" bestFit="1" customWidth="1"/>
    <col min="9989" max="9989" width="9.6640625" style="145" bestFit="1" customWidth="1"/>
    <col min="9990" max="9990" width="9.5" style="145" bestFit="1" customWidth="1"/>
    <col min="9991" max="9991" width="13.5" style="145" bestFit="1" customWidth="1"/>
    <col min="9992" max="9992" width="7.83203125" style="145" bestFit="1" customWidth="1"/>
    <col min="9993" max="9993" width="11.83203125" style="145" bestFit="1" customWidth="1"/>
    <col min="9994" max="10240" width="9.33203125" style="145"/>
    <col min="10241" max="10241" width="4.83203125" style="145" bestFit="1" customWidth="1"/>
    <col min="10242" max="10242" width="11.6640625" style="145" bestFit="1" customWidth="1"/>
    <col min="10243" max="10243" width="43.5" style="145" bestFit="1" customWidth="1"/>
    <col min="10244" max="10244" width="4.1640625" style="145" bestFit="1" customWidth="1"/>
    <col min="10245" max="10245" width="9.6640625" style="145" bestFit="1" customWidth="1"/>
    <col min="10246" max="10246" width="9.5" style="145" bestFit="1" customWidth="1"/>
    <col min="10247" max="10247" width="13.5" style="145" bestFit="1" customWidth="1"/>
    <col min="10248" max="10248" width="7.83203125" style="145" bestFit="1" customWidth="1"/>
    <col min="10249" max="10249" width="11.83203125" style="145" bestFit="1" customWidth="1"/>
    <col min="10250" max="10496" width="9.33203125" style="145"/>
    <col min="10497" max="10497" width="4.83203125" style="145" bestFit="1" customWidth="1"/>
    <col min="10498" max="10498" width="11.6640625" style="145" bestFit="1" customWidth="1"/>
    <col min="10499" max="10499" width="43.5" style="145" bestFit="1" customWidth="1"/>
    <col min="10500" max="10500" width="4.1640625" style="145" bestFit="1" customWidth="1"/>
    <col min="10501" max="10501" width="9.6640625" style="145" bestFit="1" customWidth="1"/>
    <col min="10502" max="10502" width="9.5" style="145" bestFit="1" customWidth="1"/>
    <col min="10503" max="10503" width="13.5" style="145" bestFit="1" customWidth="1"/>
    <col min="10504" max="10504" width="7.83203125" style="145" bestFit="1" customWidth="1"/>
    <col min="10505" max="10505" width="11.83203125" style="145" bestFit="1" customWidth="1"/>
    <col min="10506" max="10752" width="9.33203125" style="145"/>
    <col min="10753" max="10753" width="4.83203125" style="145" bestFit="1" customWidth="1"/>
    <col min="10754" max="10754" width="11.6640625" style="145" bestFit="1" customWidth="1"/>
    <col min="10755" max="10755" width="43.5" style="145" bestFit="1" customWidth="1"/>
    <col min="10756" max="10756" width="4.1640625" style="145" bestFit="1" customWidth="1"/>
    <col min="10757" max="10757" width="9.6640625" style="145" bestFit="1" customWidth="1"/>
    <col min="10758" max="10758" width="9.5" style="145" bestFit="1" customWidth="1"/>
    <col min="10759" max="10759" width="13.5" style="145" bestFit="1" customWidth="1"/>
    <col min="10760" max="10760" width="7.83203125" style="145" bestFit="1" customWidth="1"/>
    <col min="10761" max="10761" width="11.83203125" style="145" bestFit="1" customWidth="1"/>
    <col min="10762" max="11008" width="9.33203125" style="145"/>
    <col min="11009" max="11009" width="4.83203125" style="145" bestFit="1" customWidth="1"/>
    <col min="11010" max="11010" width="11.6640625" style="145" bestFit="1" customWidth="1"/>
    <col min="11011" max="11011" width="43.5" style="145" bestFit="1" customWidth="1"/>
    <col min="11012" max="11012" width="4.1640625" style="145" bestFit="1" customWidth="1"/>
    <col min="11013" max="11013" width="9.6640625" style="145" bestFit="1" customWidth="1"/>
    <col min="11014" max="11014" width="9.5" style="145" bestFit="1" customWidth="1"/>
    <col min="11015" max="11015" width="13.5" style="145" bestFit="1" customWidth="1"/>
    <col min="11016" max="11016" width="7.83203125" style="145" bestFit="1" customWidth="1"/>
    <col min="11017" max="11017" width="11.83203125" style="145" bestFit="1" customWidth="1"/>
    <col min="11018" max="11264" width="9.33203125" style="145"/>
    <col min="11265" max="11265" width="4.83203125" style="145" bestFit="1" customWidth="1"/>
    <col min="11266" max="11266" width="11.6640625" style="145" bestFit="1" customWidth="1"/>
    <col min="11267" max="11267" width="43.5" style="145" bestFit="1" customWidth="1"/>
    <col min="11268" max="11268" width="4.1640625" style="145" bestFit="1" customWidth="1"/>
    <col min="11269" max="11269" width="9.6640625" style="145" bestFit="1" customWidth="1"/>
    <col min="11270" max="11270" width="9.5" style="145" bestFit="1" customWidth="1"/>
    <col min="11271" max="11271" width="13.5" style="145" bestFit="1" customWidth="1"/>
    <col min="11272" max="11272" width="7.83203125" style="145" bestFit="1" customWidth="1"/>
    <col min="11273" max="11273" width="11.83203125" style="145" bestFit="1" customWidth="1"/>
    <col min="11274" max="11520" width="9.33203125" style="145"/>
    <col min="11521" max="11521" width="4.83203125" style="145" bestFit="1" customWidth="1"/>
    <col min="11522" max="11522" width="11.6640625" style="145" bestFit="1" customWidth="1"/>
    <col min="11523" max="11523" width="43.5" style="145" bestFit="1" customWidth="1"/>
    <col min="11524" max="11524" width="4.1640625" style="145" bestFit="1" customWidth="1"/>
    <col min="11525" max="11525" width="9.6640625" style="145" bestFit="1" customWidth="1"/>
    <col min="11526" max="11526" width="9.5" style="145" bestFit="1" customWidth="1"/>
    <col min="11527" max="11527" width="13.5" style="145" bestFit="1" customWidth="1"/>
    <col min="11528" max="11528" width="7.83203125" style="145" bestFit="1" customWidth="1"/>
    <col min="11529" max="11529" width="11.83203125" style="145" bestFit="1" customWidth="1"/>
    <col min="11530" max="11776" width="9.33203125" style="145"/>
    <col min="11777" max="11777" width="4.83203125" style="145" bestFit="1" customWidth="1"/>
    <col min="11778" max="11778" width="11.6640625" style="145" bestFit="1" customWidth="1"/>
    <col min="11779" max="11779" width="43.5" style="145" bestFit="1" customWidth="1"/>
    <col min="11780" max="11780" width="4.1640625" style="145" bestFit="1" customWidth="1"/>
    <col min="11781" max="11781" width="9.6640625" style="145" bestFit="1" customWidth="1"/>
    <col min="11782" max="11782" width="9.5" style="145" bestFit="1" customWidth="1"/>
    <col min="11783" max="11783" width="13.5" style="145" bestFit="1" customWidth="1"/>
    <col min="11784" max="11784" width="7.83203125" style="145" bestFit="1" customWidth="1"/>
    <col min="11785" max="11785" width="11.83203125" style="145" bestFit="1" customWidth="1"/>
    <col min="11786" max="12032" width="9.33203125" style="145"/>
    <col min="12033" max="12033" width="4.83203125" style="145" bestFit="1" customWidth="1"/>
    <col min="12034" max="12034" width="11.6640625" style="145" bestFit="1" customWidth="1"/>
    <col min="12035" max="12035" width="43.5" style="145" bestFit="1" customWidth="1"/>
    <col min="12036" max="12036" width="4.1640625" style="145" bestFit="1" customWidth="1"/>
    <col min="12037" max="12037" width="9.6640625" style="145" bestFit="1" customWidth="1"/>
    <col min="12038" max="12038" width="9.5" style="145" bestFit="1" customWidth="1"/>
    <col min="12039" max="12039" width="13.5" style="145" bestFit="1" customWidth="1"/>
    <col min="12040" max="12040" width="7.83203125" style="145" bestFit="1" customWidth="1"/>
    <col min="12041" max="12041" width="11.83203125" style="145" bestFit="1" customWidth="1"/>
    <col min="12042" max="12288" width="9.33203125" style="145"/>
    <col min="12289" max="12289" width="4.83203125" style="145" bestFit="1" customWidth="1"/>
    <col min="12290" max="12290" width="11.6640625" style="145" bestFit="1" customWidth="1"/>
    <col min="12291" max="12291" width="43.5" style="145" bestFit="1" customWidth="1"/>
    <col min="12292" max="12292" width="4.1640625" style="145" bestFit="1" customWidth="1"/>
    <col min="12293" max="12293" width="9.6640625" style="145" bestFit="1" customWidth="1"/>
    <col min="12294" max="12294" width="9.5" style="145" bestFit="1" customWidth="1"/>
    <col min="12295" max="12295" width="13.5" style="145" bestFit="1" customWidth="1"/>
    <col min="12296" max="12296" width="7.83203125" style="145" bestFit="1" customWidth="1"/>
    <col min="12297" max="12297" width="11.83203125" style="145" bestFit="1" customWidth="1"/>
    <col min="12298" max="12544" width="9.33203125" style="145"/>
    <col min="12545" max="12545" width="4.83203125" style="145" bestFit="1" customWidth="1"/>
    <col min="12546" max="12546" width="11.6640625" style="145" bestFit="1" customWidth="1"/>
    <col min="12547" max="12547" width="43.5" style="145" bestFit="1" customWidth="1"/>
    <col min="12548" max="12548" width="4.1640625" style="145" bestFit="1" customWidth="1"/>
    <col min="12549" max="12549" width="9.6640625" style="145" bestFit="1" customWidth="1"/>
    <col min="12550" max="12550" width="9.5" style="145" bestFit="1" customWidth="1"/>
    <col min="12551" max="12551" width="13.5" style="145" bestFit="1" customWidth="1"/>
    <col min="12552" max="12552" width="7.83203125" style="145" bestFit="1" customWidth="1"/>
    <col min="12553" max="12553" width="11.83203125" style="145" bestFit="1" customWidth="1"/>
    <col min="12554" max="12800" width="9.33203125" style="145"/>
    <col min="12801" max="12801" width="4.83203125" style="145" bestFit="1" customWidth="1"/>
    <col min="12802" max="12802" width="11.6640625" style="145" bestFit="1" customWidth="1"/>
    <col min="12803" max="12803" width="43.5" style="145" bestFit="1" customWidth="1"/>
    <col min="12804" max="12804" width="4.1640625" style="145" bestFit="1" customWidth="1"/>
    <col min="12805" max="12805" width="9.6640625" style="145" bestFit="1" customWidth="1"/>
    <col min="12806" max="12806" width="9.5" style="145" bestFit="1" customWidth="1"/>
    <col min="12807" max="12807" width="13.5" style="145" bestFit="1" customWidth="1"/>
    <col min="12808" max="12808" width="7.83203125" style="145" bestFit="1" customWidth="1"/>
    <col min="12809" max="12809" width="11.83203125" style="145" bestFit="1" customWidth="1"/>
    <col min="12810" max="13056" width="9.33203125" style="145"/>
    <col min="13057" max="13057" width="4.83203125" style="145" bestFit="1" customWidth="1"/>
    <col min="13058" max="13058" width="11.6640625" style="145" bestFit="1" customWidth="1"/>
    <col min="13059" max="13059" width="43.5" style="145" bestFit="1" customWidth="1"/>
    <col min="13060" max="13060" width="4.1640625" style="145" bestFit="1" customWidth="1"/>
    <col min="13061" max="13061" width="9.6640625" style="145" bestFit="1" customWidth="1"/>
    <col min="13062" max="13062" width="9.5" style="145" bestFit="1" customWidth="1"/>
    <col min="13063" max="13063" width="13.5" style="145" bestFit="1" customWidth="1"/>
    <col min="13064" max="13064" width="7.83203125" style="145" bestFit="1" customWidth="1"/>
    <col min="13065" max="13065" width="11.83203125" style="145" bestFit="1" customWidth="1"/>
    <col min="13066" max="13312" width="9.33203125" style="145"/>
    <col min="13313" max="13313" width="4.83203125" style="145" bestFit="1" customWidth="1"/>
    <col min="13314" max="13314" width="11.6640625" style="145" bestFit="1" customWidth="1"/>
    <col min="13315" max="13315" width="43.5" style="145" bestFit="1" customWidth="1"/>
    <col min="13316" max="13316" width="4.1640625" style="145" bestFit="1" customWidth="1"/>
    <col min="13317" max="13317" width="9.6640625" style="145" bestFit="1" customWidth="1"/>
    <col min="13318" max="13318" width="9.5" style="145" bestFit="1" customWidth="1"/>
    <col min="13319" max="13319" width="13.5" style="145" bestFit="1" customWidth="1"/>
    <col min="13320" max="13320" width="7.83203125" style="145" bestFit="1" customWidth="1"/>
    <col min="13321" max="13321" width="11.83203125" style="145" bestFit="1" customWidth="1"/>
    <col min="13322" max="13568" width="9.33203125" style="145"/>
    <col min="13569" max="13569" width="4.83203125" style="145" bestFit="1" customWidth="1"/>
    <col min="13570" max="13570" width="11.6640625" style="145" bestFit="1" customWidth="1"/>
    <col min="13571" max="13571" width="43.5" style="145" bestFit="1" customWidth="1"/>
    <col min="13572" max="13572" width="4.1640625" style="145" bestFit="1" customWidth="1"/>
    <col min="13573" max="13573" width="9.6640625" style="145" bestFit="1" customWidth="1"/>
    <col min="13574" max="13574" width="9.5" style="145" bestFit="1" customWidth="1"/>
    <col min="13575" max="13575" width="13.5" style="145" bestFit="1" customWidth="1"/>
    <col min="13576" max="13576" width="7.83203125" style="145" bestFit="1" customWidth="1"/>
    <col min="13577" max="13577" width="11.83203125" style="145" bestFit="1" customWidth="1"/>
    <col min="13578" max="13824" width="9.33203125" style="145"/>
    <col min="13825" max="13825" width="4.83203125" style="145" bestFit="1" customWidth="1"/>
    <col min="13826" max="13826" width="11.6640625" style="145" bestFit="1" customWidth="1"/>
    <col min="13827" max="13827" width="43.5" style="145" bestFit="1" customWidth="1"/>
    <col min="13828" max="13828" width="4.1640625" style="145" bestFit="1" customWidth="1"/>
    <col min="13829" max="13829" width="9.6640625" style="145" bestFit="1" customWidth="1"/>
    <col min="13830" max="13830" width="9.5" style="145" bestFit="1" customWidth="1"/>
    <col min="13831" max="13831" width="13.5" style="145" bestFit="1" customWidth="1"/>
    <col min="13832" max="13832" width="7.83203125" style="145" bestFit="1" customWidth="1"/>
    <col min="13833" max="13833" width="11.83203125" style="145" bestFit="1" customWidth="1"/>
    <col min="13834" max="14080" width="9.33203125" style="145"/>
    <col min="14081" max="14081" width="4.83203125" style="145" bestFit="1" customWidth="1"/>
    <col min="14082" max="14082" width="11.6640625" style="145" bestFit="1" customWidth="1"/>
    <col min="14083" max="14083" width="43.5" style="145" bestFit="1" customWidth="1"/>
    <col min="14084" max="14084" width="4.1640625" style="145" bestFit="1" customWidth="1"/>
    <col min="14085" max="14085" width="9.6640625" style="145" bestFit="1" customWidth="1"/>
    <col min="14086" max="14086" width="9.5" style="145" bestFit="1" customWidth="1"/>
    <col min="14087" max="14087" width="13.5" style="145" bestFit="1" customWidth="1"/>
    <col min="14088" max="14088" width="7.83203125" style="145" bestFit="1" customWidth="1"/>
    <col min="14089" max="14089" width="11.83203125" style="145" bestFit="1" customWidth="1"/>
    <col min="14090" max="14336" width="9.33203125" style="145"/>
    <col min="14337" max="14337" width="4.83203125" style="145" bestFit="1" customWidth="1"/>
    <col min="14338" max="14338" width="11.6640625" style="145" bestFit="1" customWidth="1"/>
    <col min="14339" max="14339" width="43.5" style="145" bestFit="1" customWidth="1"/>
    <col min="14340" max="14340" width="4.1640625" style="145" bestFit="1" customWidth="1"/>
    <col min="14341" max="14341" width="9.6640625" style="145" bestFit="1" customWidth="1"/>
    <col min="14342" max="14342" width="9.5" style="145" bestFit="1" customWidth="1"/>
    <col min="14343" max="14343" width="13.5" style="145" bestFit="1" customWidth="1"/>
    <col min="14344" max="14344" width="7.83203125" style="145" bestFit="1" customWidth="1"/>
    <col min="14345" max="14345" width="11.83203125" style="145" bestFit="1" customWidth="1"/>
    <col min="14346" max="14592" width="9.33203125" style="145"/>
    <col min="14593" max="14593" width="4.83203125" style="145" bestFit="1" customWidth="1"/>
    <col min="14594" max="14594" width="11.6640625" style="145" bestFit="1" customWidth="1"/>
    <col min="14595" max="14595" width="43.5" style="145" bestFit="1" customWidth="1"/>
    <col min="14596" max="14596" width="4.1640625" style="145" bestFit="1" customWidth="1"/>
    <col min="14597" max="14597" width="9.6640625" style="145" bestFit="1" customWidth="1"/>
    <col min="14598" max="14598" width="9.5" style="145" bestFit="1" customWidth="1"/>
    <col min="14599" max="14599" width="13.5" style="145" bestFit="1" customWidth="1"/>
    <col min="14600" max="14600" width="7.83203125" style="145" bestFit="1" customWidth="1"/>
    <col min="14601" max="14601" width="11.83203125" style="145" bestFit="1" customWidth="1"/>
    <col min="14602" max="14848" width="9.33203125" style="145"/>
    <col min="14849" max="14849" width="4.83203125" style="145" bestFit="1" customWidth="1"/>
    <col min="14850" max="14850" width="11.6640625" style="145" bestFit="1" customWidth="1"/>
    <col min="14851" max="14851" width="43.5" style="145" bestFit="1" customWidth="1"/>
    <col min="14852" max="14852" width="4.1640625" style="145" bestFit="1" customWidth="1"/>
    <col min="14853" max="14853" width="9.6640625" style="145" bestFit="1" customWidth="1"/>
    <col min="14854" max="14854" width="9.5" style="145" bestFit="1" customWidth="1"/>
    <col min="14855" max="14855" width="13.5" style="145" bestFit="1" customWidth="1"/>
    <col min="14856" max="14856" width="7.83203125" style="145" bestFit="1" customWidth="1"/>
    <col min="14857" max="14857" width="11.83203125" style="145" bestFit="1" customWidth="1"/>
    <col min="14858" max="15104" width="9.33203125" style="145"/>
    <col min="15105" max="15105" width="4.83203125" style="145" bestFit="1" customWidth="1"/>
    <col min="15106" max="15106" width="11.6640625" style="145" bestFit="1" customWidth="1"/>
    <col min="15107" max="15107" width="43.5" style="145" bestFit="1" customWidth="1"/>
    <col min="15108" max="15108" width="4.1640625" style="145" bestFit="1" customWidth="1"/>
    <col min="15109" max="15109" width="9.6640625" style="145" bestFit="1" customWidth="1"/>
    <col min="15110" max="15110" width="9.5" style="145" bestFit="1" customWidth="1"/>
    <col min="15111" max="15111" width="13.5" style="145" bestFit="1" customWidth="1"/>
    <col min="15112" max="15112" width="7.83203125" style="145" bestFit="1" customWidth="1"/>
    <col min="15113" max="15113" width="11.83203125" style="145" bestFit="1" customWidth="1"/>
    <col min="15114" max="15360" width="9.33203125" style="145"/>
    <col min="15361" max="15361" width="4.83203125" style="145" bestFit="1" customWidth="1"/>
    <col min="15362" max="15362" width="11.6640625" style="145" bestFit="1" customWidth="1"/>
    <col min="15363" max="15363" width="43.5" style="145" bestFit="1" customWidth="1"/>
    <col min="15364" max="15364" width="4.1640625" style="145" bestFit="1" customWidth="1"/>
    <col min="15365" max="15365" width="9.6640625" style="145" bestFit="1" customWidth="1"/>
    <col min="15366" max="15366" width="9.5" style="145" bestFit="1" customWidth="1"/>
    <col min="15367" max="15367" width="13.5" style="145" bestFit="1" customWidth="1"/>
    <col min="15368" max="15368" width="7.83203125" style="145" bestFit="1" customWidth="1"/>
    <col min="15369" max="15369" width="11.83203125" style="145" bestFit="1" customWidth="1"/>
    <col min="15370" max="15616" width="9.33203125" style="145"/>
    <col min="15617" max="15617" width="4.83203125" style="145" bestFit="1" customWidth="1"/>
    <col min="15618" max="15618" width="11.6640625" style="145" bestFit="1" customWidth="1"/>
    <col min="15619" max="15619" width="43.5" style="145" bestFit="1" customWidth="1"/>
    <col min="15620" max="15620" width="4.1640625" style="145" bestFit="1" customWidth="1"/>
    <col min="15621" max="15621" width="9.6640625" style="145" bestFit="1" customWidth="1"/>
    <col min="15622" max="15622" width="9.5" style="145" bestFit="1" customWidth="1"/>
    <col min="15623" max="15623" width="13.5" style="145" bestFit="1" customWidth="1"/>
    <col min="15624" max="15624" width="7.83203125" style="145" bestFit="1" customWidth="1"/>
    <col min="15625" max="15625" width="11.83203125" style="145" bestFit="1" customWidth="1"/>
    <col min="15626" max="15872" width="9.33203125" style="145"/>
    <col min="15873" max="15873" width="4.83203125" style="145" bestFit="1" customWidth="1"/>
    <col min="15874" max="15874" width="11.6640625" style="145" bestFit="1" customWidth="1"/>
    <col min="15875" max="15875" width="43.5" style="145" bestFit="1" customWidth="1"/>
    <col min="15876" max="15876" width="4.1640625" style="145" bestFit="1" customWidth="1"/>
    <col min="15877" max="15877" width="9.6640625" style="145" bestFit="1" customWidth="1"/>
    <col min="15878" max="15878" width="9.5" style="145" bestFit="1" customWidth="1"/>
    <col min="15879" max="15879" width="13.5" style="145" bestFit="1" customWidth="1"/>
    <col min="15880" max="15880" width="7.83203125" style="145" bestFit="1" customWidth="1"/>
    <col min="15881" max="15881" width="11.83203125" style="145" bestFit="1" customWidth="1"/>
    <col min="15882" max="16128" width="9.33203125" style="145"/>
    <col min="16129" max="16129" width="4.83203125" style="145" bestFit="1" customWidth="1"/>
    <col min="16130" max="16130" width="11.6640625" style="145" bestFit="1" customWidth="1"/>
    <col min="16131" max="16131" width="43.5" style="145" bestFit="1" customWidth="1"/>
    <col min="16132" max="16132" width="4.1640625" style="145" bestFit="1" customWidth="1"/>
    <col min="16133" max="16133" width="9.6640625" style="145" bestFit="1" customWidth="1"/>
    <col min="16134" max="16134" width="9.5" style="145" bestFit="1" customWidth="1"/>
    <col min="16135" max="16135" width="13.5" style="145" bestFit="1" customWidth="1"/>
    <col min="16136" max="16136" width="7.83203125" style="145" bestFit="1" customWidth="1"/>
    <col min="16137" max="16137" width="11.83203125" style="145" bestFit="1" customWidth="1"/>
    <col min="16138" max="16384" width="9.33203125" style="145"/>
  </cols>
  <sheetData>
    <row r="3" spans="1:10">
      <c r="A3" s="218"/>
      <c r="B3" s="219" t="s">
        <v>3</v>
      </c>
      <c r="C3" s="218"/>
      <c r="D3" s="218"/>
      <c r="E3" s="218"/>
      <c r="F3" s="218"/>
      <c r="G3" s="218"/>
      <c r="H3" s="218"/>
      <c r="I3" s="218"/>
      <c r="J3" s="218"/>
    </row>
    <row r="4" spans="1:10">
      <c r="A4" s="218"/>
      <c r="B4" s="219" t="s">
        <v>561</v>
      </c>
      <c r="C4" s="218"/>
      <c r="D4" s="218"/>
      <c r="E4" s="218"/>
      <c r="F4" s="218"/>
      <c r="G4" s="218"/>
      <c r="H4" s="218"/>
      <c r="I4" s="218"/>
      <c r="J4" s="218"/>
    </row>
    <row r="5" spans="1:10">
      <c r="A5" s="218"/>
      <c r="B5" s="219" t="s">
        <v>562</v>
      </c>
      <c r="C5" s="218"/>
      <c r="D5" s="218"/>
      <c r="E5" s="218"/>
      <c r="F5" s="218"/>
      <c r="G5" s="218"/>
      <c r="H5" s="218"/>
      <c r="I5" s="218"/>
      <c r="J5" s="218"/>
    </row>
    <row r="6" spans="1:10">
      <c r="A6" s="218"/>
      <c r="B6" s="219" t="s">
        <v>710</v>
      </c>
      <c r="C6" s="218"/>
      <c r="D6" s="218"/>
      <c r="E6" s="218"/>
      <c r="F6" s="218"/>
      <c r="G6" s="218"/>
      <c r="H6" s="218"/>
      <c r="I6" s="218"/>
      <c r="J6" s="218"/>
    </row>
    <row r="7" spans="1:10">
      <c r="A7" s="218"/>
      <c r="B7" s="219" t="s">
        <v>711</v>
      </c>
      <c r="C7" s="218"/>
      <c r="D7" s="218"/>
      <c r="E7" s="218"/>
      <c r="F7" s="218"/>
      <c r="G7" s="218"/>
      <c r="H7" s="218"/>
      <c r="I7" s="218"/>
      <c r="J7" s="218"/>
    </row>
    <row r="8" spans="1:10">
      <c r="A8" s="218"/>
      <c r="B8" s="219"/>
      <c r="C8" s="218"/>
      <c r="D8" s="218"/>
      <c r="E8" s="218"/>
      <c r="F8" s="218"/>
      <c r="G8" s="218"/>
      <c r="H8" s="218"/>
      <c r="I8" s="218"/>
      <c r="J8" s="218"/>
    </row>
    <row r="9" spans="1:10" ht="20.25">
      <c r="A9" s="146" t="s">
        <v>689</v>
      </c>
      <c r="B9" s="146"/>
      <c r="C9" s="220"/>
      <c r="D9" s="221"/>
      <c r="E9" s="220"/>
      <c r="F9" s="221"/>
      <c r="G9" s="220"/>
      <c r="H9" s="221"/>
      <c r="I9" s="220"/>
      <c r="J9" s="218"/>
    </row>
    <row r="10" spans="1:10">
      <c r="A10" s="222" t="s">
        <v>564</v>
      </c>
      <c r="B10" s="222"/>
      <c r="C10" s="222"/>
      <c r="D10" s="223"/>
      <c r="E10" s="222"/>
      <c r="F10" s="223"/>
      <c r="G10" s="222"/>
      <c r="H10" s="223"/>
      <c r="I10" s="222" t="s">
        <v>566</v>
      </c>
      <c r="J10" s="218"/>
    </row>
    <row r="11" spans="1:10">
      <c r="A11" s="145">
        <v>1</v>
      </c>
      <c r="B11" s="183" t="s">
        <v>690</v>
      </c>
      <c r="C11" s="224"/>
      <c r="D11" s="225"/>
      <c r="E11" s="226"/>
      <c r="F11" s="225"/>
      <c r="G11" s="227">
        <v>0</v>
      </c>
      <c r="H11" s="225"/>
      <c r="I11" s="227">
        <f>G24</f>
        <v>0</v>
      </c>
      <c r="J11" s="218"/>
    </row>
    <row r="12" spans="1:10">
      <c r="A12" s="145">
        <v>2</v>
      </c>
      <c r="B12" s="183" t="s">
        <v>691</v>
      </c>
      <c r="C12" s="199"/>
      <c r="D12" s="228"/>
      <c r="E12" s="429">
        <v>3</v>
      </c>
      <c r="F12" s="228"/>
      <c r="G12" s="242">
        <f>I11</f>
        <v>0</v>
      </c>
      <c r="H12" s="228"/>
      <c r="I12" s="201">
        <f>E12*G12/100</f>
        <v>0</v>
      </c>
      <c r="J12" s="218"/>
    </row>
    <row r="13" spans="1:10">
      <c r="A13" s="230">
        <v>3</v>
      </c>
      <c r="B13" s="224" t="s">
        <v>692</v>
      </c>
      <c r="C13" s="224"/>
      <c r="D13" s="225"/>
      <c r="E13" s="226"/>
      <c r="F13" s="225"/>
      <c r="G13" s="227">
        <v>0</v>
      </c>
      <c r="H13" s="225"/>
      <c r="I13" s="227">
        <f>SUM(I11:I12)</f>
        <v>0</v>
      </c>
      <c r="J13" s="218"/>
    </row>
    <row r="14" spans="1:10">
      <c r="A14" s="145">
        <v>4</v>
      </c>
      <c r="B14" s="199" t="s">
        <v>693</v>
      </c>
      <c r="C14" s="199"/>
      <c r="D14" s="228"/>
      <c r="E14" s="229">
        <f>I24</f>
        <v>1.9700000000000002</v>
      </c>
      <c r="F14" s="228"/>
      <c r="G14" s="422"/>
      <c r="H14" s="228"/>
      <c r="I14" s="201">
        <f>E14*G14</f>
        <v>0</v>
      </c>
      <c r="J14" s="218"/>
    </row>
    <row r="15" spans="1:10" ht="18.75">
      <c r="A15" s="231">
        <v>5</v>
      </c>
      <c r="B15" s="232" t="s">
        <v>694</v>
      </c>
      <c r="C15" s="224"/>
      <c r="D15" s="225"/>
      <c r="E15" s="226"/>
      <c r="F15" s="225"/>
      <c r="G15" s="227">
        <v>0</v>
      </c>
      <c r="H15" s="225"/>
      <c r="I15" s="233">
        <f>SUM(I13:I14)</f>
        <v>0</v>
      </c>
      <c r="J15" s="218"/>
    </row>
    <row r="16" spans="1:10">
      <c r="A16" s="218"/>
      <c r="B16" s="219"/>
      <c r="C16" s="218"/>
      <c r="D16" s="218"/>
      <c r="E16" s="218"/>
      <c r="F16" s="218"/>
      <c r="G16" s="218"/>
      <c r="H16" s="218"/>
      <c r="I16" s="218"/>
      <c r="J16" s="218"/>
    </row>
    <row r="17" spans="1:9" s="234" customFormat="1" ht="15" customHeight="1">
      <c r="A17" s="234" t="s">
        <v>587</v>
      </c>
    </row>
    <row r="18" spans="1:9" ht="15" customHeight="1">
      <c r="A18" s="170" t="s">
        <v>564</v>
      </c>
      <c r="B18" s="171" t="s">
        <v>588</v>
      </c>
      <c r="C18" s="170" t="s">
        <v>589</v>
      </c>
      <c r="D18" s="170" t="s">
        <v>590</v>
      </c>
      <c r="E18" s="172" t="s">
        <v>591</v>
      </c>
      <c r="F18" s="172" t="s">
        <v>695</v>
      </c>
      <c r="G18" s="173" t="s">
        <v>593</v>
      </c>
      <c r="H18" s="174" t="s">
        <v>594</v>
      </c>
      <c r="I18" s="175" t="s">
        <v>595</v>
      </c>
    </row>
    <row r="19" spans="1:9" s="205" customFormat="1" ht="15" customHeight="1">
      <c r="B19" s="206" t="s">
        <v>712</v>
      </c>
      <c r="E19" s="208"/>
      <c r="F19" s="208"/>
      <c r="G19" s="209"/>
      <c r="H19" s="210"/>
      <c r="I19" s="211"/>
    </row>
    <row r="20" spans="1:9">
      <c r="A20" s="145">
        <v>1</v>
      </c>
      <c r="B20" s="182">
        <v>614200595</v>
      </c>
      <c r="C20" s="183" t="s">
        <v>713</v>
      </c>
      <c r="D20" s="183" t="s">
        <v>171</v>
      </c>
      <c r="E20" s="184">
        <v>1</v>
      </c>
      <c r="F20" s="184">
        <v>2279</v>
      </c>
      <c r="G20" s="423"/>
      <c r="H20" s="186">
        <v>0.4</v>
      </c>
      <c r="I20" s="187">
        <f>E20*H20</f>
        <v>0.4</v>
      </c>
    </row>
    <row r="21" spans="1:9">
      <c r="A21" s="145">
        <v>2</v>
      </c>
      <c r="B21" s="182">
        <v>614132223</v>
      </c>
      <c r="C21" s="183" t="s">
        <v>714</v>
      </c>
      <c r="D21" s="183" t="s">
        <v>171</v>
      </c>
      <c r="E21" s="184">
        <v>3</v>
      </c>
      <c r="F21" s="184">
        <v>125</v>
      </c>
      <c r="G21" s="423"/>
      <c r="H21" s="186">
        <v>0.05</v>
      </c>
      <c r="I21" s="187">
        <f>E21*H21</f>
        <v>0.15000000000000002</v>
      </c>
    </row>
    <row r="22" spans="1:9">
      <c r="A22" s="145">
        <v>3</v>
      </c>
      <c r="B22" s="182">
        <v>613941734</v>
      </c>
      <c r="C22" s="183" t="s">
        <v>703</v>
      </c>
      <c r="D22" s="183" t="s">
        <v>171</v>
      </c>
      <c r="E22" s="184">
        <v>10</v>
      </c>
      <c r="F22" s="184">
        <v>55</v>
      </c>
      <c r="G22" s="423"/>
      <c r="H22" s="186">
        <v>0.1</v>
      </c>
      <c r="I22" s="187">
        <f>E22*H22</f>
        <v>1</v>
      </c>
    </row>
    <row r="23" spans="1:9">
      <c r="A23" s="196">
        <v>4</v>
      </c>
      <c r="B23" s="197">
        <v>171108</v>
      </c>
      <c r="C23" s="199" t="s">
        <v>715</v>
      </c>
      <c r="D23" s="199" t="s">
        <v>191</v>
      </c>
      <c r="E23" s="200">
        <v>6</v>
      </c>
      <c r="F23" s="200">
        <v>17.100000000000001</v>
      </c>
      <c r="G23" s="422"/>
      <c r="H23" s="202">
        <v>7.0000000000000007E-2</v>
      </c>
      <c r="I23" s="203">
        <f>E23*H23</f>
        <v>0.42000000000000004</v>
      </c>
    </row>
    <row r="24" spans="1:9" s="205" customFormat="1" ht="14.25">
      <c r="C24" s="205" t="s">
        <v>709</v>
      </c>
      <c r="G24" s="209">
        <f>SUM(G20:G23)</f>
        <v>0</v>
      </c>
      <c r="I24" s="211">
        <f>SUM(I20:I23)</f>
        <v>1.9700000000000002</v>
      </c>
    </row>
    <row r="26" spans="1:9">
      <c r="A26" s="145" t="s">
        <v>585</v>
      </c>
    </row>
    <row r="27" spans="1:9">
      <c r="A27" s="145" t="s">
        <v>586</v>
      </c>
    </row>
  </sheetData>
  <sheetProtection algorithmName="SHA-512" hashValue="COwvF0xeTrvELljW/dp62OjvgPc2FAuSAsssQRBCOAOiVXGZZO2guHZlyjFz+ts+XQyLgSNiSPlFgJnqe9d7Sw==" saltValue="t9YBL9MixwqI+a0FYWv+Kg==" spinCount="100000" sheet="1" objects="1" scenarios="1" formatCells="0"/>
  <pageMargins left="0.7" right="0.7" top="0.78740157499999996" bottom="0.78740157499999996" header="0.3" footer="0.3"/>
  <pageSetup paperSize="9" scale="82" fitToHeight="0" orientation="portrait" horizontalDpi="4294967293" verticalDpi="300" r:id="rId1"/>
  <headerFooter>
    <oddFooter>&amp;CStrana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3:J28"/>
  <sheetViews>
    <sheetView view="pageBreakPreview" zoomScale="115" zoomScaleNormal="100" zoomScaleSheetLayoutView="115" workbookViewId="0">
      <selection activeCell="G20" sqref="G20"/>
    </sheetView>
  </sheetViews>
  <sheetFormatPr defaultRowHeight="15"/>
  <cols>
    <col min="1" max="1" width="4.83203125" style="145" bestFit="1" customWidth="1"/>
    <col min="2" max="2" width="13.83203125" style="145" customWidth="1"/>
    <col min="3" max="3" width="47.83203125" style="145" customWidth="1"/>
    <col min="4" max="4" width="4.1640625" style="145" bestFit="1" customWidth="1"/>
    <col min="5" max="5" width="9.6640625" style="145" bestFit="1" customWidth="1"/>
    <col min="6" max="6" width="10.6640625" style="145" bestFit="1" customWidth="1"/>
    <col min="7" max="7" width="14.6640625" style="145" bestFit="1" customWidth="1"/>
    <col min="8" max="8" width="9" style="145" bestFit="1" customWidth="1"/>
    <col min="9" max="9" width="13.1640625" style="145" bestFit="1" customWidth="1"/>
    <col min="10" max="256" width="9.33203125" style="145"/>
    <col min="257" max="257" width="4.83203125" style="145" bestFit="1" customWidth="1"/>
    <col min="258" max="258" width="11.6640625" style="145" bestFit="1" customWidth="1"/>
    <col min="259" max="259" width="42.33203125" style="145" bestFit="1" customWidth="1"/>
    <col min="260" max="260" width="4.1640625" style="145" bestFit="1" customWidth="1"/>
    <col min="261" max="261" width="9.6640625" style="145" bestFit="1" customWidth="1"/>
    <col min="262" max="262" width="9.5" style="145" bestFit="1" customWidth="1"/>
    <col min="263" max="263" width="13.5" style="145" bestFit="1" customWidth="1"/>
    <col min="264" max="264" width="7.83203125" style="145" bestFit="1" customWidth="1"/>
    <col min="265" max="265" width="11.83203125" style="145" bestFit="1" customWidth="1"/>
    <col min="266" max="512" width="9.33203125" style="145"/>
    <col min="513" max="513" width="4.83203125" style="145" bestFit="1" customWidth="1"/>
    <col min="514" max="514" width="11.6640625" style="145" bestFit="1" customWidth="1"/>
    <col min="515" max="515" width="42.33203125" style="145" bestFit="1" customWidth="1"/>
    <col min="516" max="516" width="4.1640625" style="145" bestFit="1" customWidth="1"/>
    <col min="517" max="517" width="9.6640625" style="145" bestFit="1" customWidth="1"/>
    <col min="518" max="518" width="9.5" style="145" bestFit="1" customWidth="1"/>
    <col min="519" max="519" width="13.5" style="145" bestFit="1" customWidth="1"/>
    <col min="520" max="520" width="7.83203125" style="145" bestFit="1" customWidth="1"/>
    <col min="521" max="521" width="11.83203125" style="145" bestFit="1" customWidth="1"/>
    <col min="522" max="768" width="9.33203125" style="145"/>
    <col min="769" max="769" width="4.83203125" style="145" bestFit="1" customWidth="1"/>
    <col min="770" max="770" width="11.6640625" style="145" bestFit="1" customWidth="1"/>
    <col min="771" max="771" width="42.33203125" style="145" bestFit="1" customWidth="1"/>
    <col min="772" max="772" width="4.1640625" style="145" bestFit="1" customWidth="1"/>
    <col min="773" max="773" width="9.6640625" style="145" bestFit="1" customWidth="1"/>
    <col min="774" max="774" width="9.5" style="145" bestFit="1" customWidth="1"/>
    <col min="775" max="775" width="13.5" style="145" bestFit="1" customWidth="1"/>
    <col min="776" max="776" width="7.83203125" style="145" bestFit="1" customWidth="1"/>
    <col min="777" max="777" width="11.83203125" style="145" bestFit="1" customWidth="1"/>
    <col min="778" max="1024" width="9.33203125" style="145"/>
    <col min="1025" max="1025" width="4.83203125" style="145" bestFit="1" customWidth="1"/>
    <col min="1026" max="1026" width="11.6640625" style="145" bestFit="1" customWidth="1"/>
    <col min="1027" max="1027" width="42.33203125" style="145" bestFit="1" customWidth="1"/>
    <col min="1028" max="1028" width="4.1640625" style="145" bestFit="1" customWidth="1"/>
    <col min="1029" max="1029" width="9.6640625" style="145" bestFit="1" customWidth="1"/>
    <col min="1030" max="1030" width="9.5" style="145" bestFit="1" customWidth="1"/>
    <col min="1031" max="1031" width="13.5" style="145" bestFit="1" customWidth="1"/>
    <col min="1032" max="1032" width="7.83203125" style="145" bestFit="1" customWidth="1"/>
    <col min="1033" max="1033" width="11.83203125" style="145" bestFit="1" customWidth="1"/>
    <col min="1034" max="1280" width="9.33203125" style="145"/>
    <col min="1281" max="1281" width="4.83203125" style="145" bestFit="1" customWidth="1"/>
    <col min="1282" max="1282" width="11.6640625" style="145" bestFit="1" customWidth="1"/>
    <col min="1283" max="1283" width="42.33203125" style="145" bestFit="1" customWidth="1"/>
    <col min="1284" max="1284" width="4.1640625" style="145" bestFit="1" customWidth="1"/>
    <col min="1285" max="1285" width="9.6640625" style="145" bestFit="1" customWidth="1"/>
    <col min="1286" max="1286" width="9.5" style="145" bestFit="1" customWidth="1"/>
    <col min="1287" max="1287" width="13.5" style="145" bestFit="1" customWidth="1"/>
    <col min="1288" max="1288" width="7.83203125" style="145" bestFit="1" customWidth="1"/>
    <col min="1289" max="1289" width="11.83203125" style="145" bestFit="1" customWidth="1"/>
    <col min="1290" max="1536" width="9.33203125" style="145"/>
    <col min="1537" max="1537" width="4.83203125" style="145" bestFit="1" customWidth="1"/>
    <col min="1538" max="1538" width="11.6640625" style="145" bestFit="1" customWidth="1"/>
    <col min="1539" max="1539" width="42.33203125" style="145" bestFit="1" customWidth="1"/>
    <col min="1540" max="1540" width="4.1640625" style="145" bestFit="1" customWidth="1"/>
    <col min="1541" max="1541" width="9.6640625" style="145" bestFit="1" customWidth="1"/>
    <col min="1542" max="1542" width="9.5" style="145" bestFit="1" customWidth="1"/>
    <col min="1543" max="1543" width="13.5" style="145" bestFit="1" customWidth="1"/>
    <col min="1544" max="1544" width="7.83203125" style="145" bestFit="1" customWidth="1"/>
    <col min="1545" max="1545" width="11.83203125" style="145" bestFit="1" customWidth="1"/>
    <col min="1546" max="1792" width="9.33203125" style="145"/>
    <col min="1793" max="1793" width="4.83203125" style="145" bestFit="1" customWidth="1"/>
    <col min="1794" max="1794" width="11.6640625" style="145" bestFit="1" customWidth="1"/>
    <col min="1795" max="1795" width="42.33203125" style="145" bestFit="1" customWidth="1"/>
    <col min="1796" max="1796" width="4.1640625" style="145" bestFit="1" customWidth="1"/>
    <col min="1797" max="1797" width="9.6640625" style="145" bestFit="1" customWidth="1"/>
    <col min="1798" max="1798" width="9.5" style="145" bestFit="1" customWidth="1"/>
    <col min="1799" max="1799" width="13.5" style="145" bestFit="1" customWidth="1"/>
    <col min="1800" max="1800" width="7.83203125" style="145" bestFit="1" customWidth="1"/>
    <col min="1801" max="1801" width="11.83203125" style="145" bestFit="1" customWidth="1"/>
    <col min="1802" max="2048" width="9.33203125" style="145"/>
    <col min="2049" max="2049" width="4.83203125" style="145" bestFit="1" customWidth="1"/>
    <col min="2050" max="2050" width="11.6640625" style="145" bestFit="1" customWidth="1"/>
    <col min="2051" max="2051" width="42.33203125" style="145" bestFit="1" customWidth="1"/>
    <col min="2052" max="2052" width="4.1640625" style="145" bestFit="1" customWidth="1"/>
    <col min="2053" max="2053" width="9.6640625" style="145" bestFit="1" customWidth="1"/>
    <col min="2054" max="2054" width="9.5" style="145" bestFit="1" customWidth="1"/>
    <col min="2055" max="2055" width="13.5" style="145" bestFit="1" customWidth="1"/>
    <col min="2056" max="2056" width="7.83203125" style="145" bestFit="1" customWidth="1"/>
    <col min="2057" max="2057" width="11.83203125" style="145" bestFit="1" customWidth="1"/>
    <col min="2058" max="2304" width="9.33203125" style="145"/>
    <col min="2305" max="2305" width="4.83203125" style="145" bestFit="1" customWidth="1"/>
    <col min="2306" max="2306" width="11.6640625" style="145" bestFit="1" customWidth="1"/>
    <col min="2307" max="2307" width="42.33203125" style="145" bestFit="1" customWidth="1"/>
    <col min="2308" max="2308" width="4.1640625" style="145" bestFit="1" customWidth="1"/>
    <col min="2309" max="2309" width="9.6640625" style="145" bestFit="1" customWidth="1"/>
    <col min="2310" max="2310" width="9.5" style="145" bestFit="1" customWidth="1"/>
    <col min="2311" max="2311" width="13.5" style="145" bestFit="1" customWidth="1"/>
    <col min="2312" max="2312" width="7.83203125" style="145" bestFit="1" customWidth="1"/>
    <col min="2313" max="2313" width="11.83203125" style="145" bestFit="1" customWidth="1"/>
    <col min="2314" max="2560" width="9.33203125" style="145"/>
    <col min="2561" max="2561" width="4.83203125" style="145" bestFit="1" customWidth="1"/>
    <col min="2562" max="2562" width="11.6640625" style="145" bestFit="1" customWidth="1"/>
    <col min="2563" max="2563" width="42.33203125" style="145" bestFit="1" customWidth="1"/>
    <col min="2564" max="2564" width="4.1640625" style="145" bestFit="1" customWidth="1"/>
    <col min="2565" max="2565" width="9.6640625" style="145" bestFit="1" customWidth="1"/>
    <col min="2566" max="2566" width="9.5" style="145" bestFit="1" customWidth="1"/>
    <col min="2567" max="2567" width="13.5" style="145" bestFit="1" customWidth="1"/>
    <col min="2568" max="2568" width="7.83203125" style="145" bestFit="1" customWidth="1"/>
    <col min="2569" max="2569" width="11.83203125" style="145" bestFit="1" customWidth="1"/>
    <col min="2570" max="2816" width="9.33203125" style="145"/>
    <col min="2817" max="2817" width="4.83203125" style="145" bestFit="1" customWidth="1"/>
    <col min="2818" max="2818" width="11.6640625" style="145" bestFit="1" customWidth="1"/>
    <col min="2819" max="2819" width="42.33203125" style="145" bestFit="1" customWidth="1"/>
    <col min="2820" max="2820" width="4.1640625" style="145" bestFit="1" customWidth="1"/>
    <col min="2821" max="2821" width="9.6640625" style="145" bestFit="1" customWidth="1"/>
    <col min="2822" max="2822" width="9.5" style="145" bestFit="1" customWidth="1"/>
    <col min="2823" max="2823" width="13.5" style="145" bestFit="1" customWidth="1"/>
    <col min="2824" max="2824" width="7.83203125" style="145" bestFit="1" customWidth="1"/>
    <col min="2825" max="2825" width="11.83203125" style="145" bestFit="1" customWidth="1"/>
    <col min="2826" max="3072" width="9.33203125" style="145"/>
    <col min="3073" max="3073" width="4.83203125" style="145" bestFit="1" customWidth="1"/>
    <col min="3074" max="3074" width="11.6640625" style="145" bestFit="1" customWidth="1"/>
    <col min="3075" max="3075" width="42.33203125" style="145" bestFit="1" customWidth="1"/>
    <col min="3076" max="3076" width="4.1640625" style="145" bestFit="1" customWidth="1"/>
    <col min="3077" max="3077" width="9.6640625" style="145" bestFit="1" customWidth="1"/>
    <col min="3078" max="3078" width="9.5" style="145" bestFit="1" customWidth="1"/>
    <col min="3079" max="3079" width="13.5" style="145" bestFit="1" customWidth="1"/>
    <col min="3080" max="3080" width="7.83203125" style="145" bestFit="1" customWidth="1"/>
    <col min="3081" max="3081" width="11.83203125" style="145" bestFit="1" customWidth="1"/>
    <col min="3082" max="3328" width="9.33203125" style="145"/>
    <col min="3329" max="3329" width="4.83203125" style="145" bestFit="1" customWidth="1"/>
    <col min="3330" max="3330" width="11.6640625" style="145" bestFit="1" customWidth="1"/>
    <col min="3331" max="3331" width="42.33203125" style="145" bestFit="1" customWidth="1"/>
    <col min="3332" max="3332" width="4.1640625" style="145" bestFit="1" customWidth="1"/>
    <col min="3333" max="3333" width="9.6640625" style="145" bestFit="1" customWidth="1"/>
    <col min="3334" max="3334" width="9.5" style="145" bestFit="1" customWidth="1"/>
    <col min="3335" max="3335" width="13.5" style="145" bestFit="1" customWidth="1"/>
    <col min="3336" max="3336" width="7.83203125" style="145" bestFit="1" customWidth="1"/>
    <col min="3337" max="3337" width="11.83203125" style="145" bestFit="1" customWidth="1"/>
    <col min="3338" max="3584" width="9.33203125" style="145"/>
    <col min="3585" max="3585" width="4.83203125" style="145" bestFit="1" customWidth="1"/>
    <col min="3586" max="3586" width="11.6640625" style="145" bestFit="1" customWidth="1"/>
    <col min="3587" max="3587" width="42.33203125" style="145" bestFit="1" customWidth="1"/>
    <col min="3588" max="3588" width="4.1640625" style="145" bestFit="1" customWidth="1"/>
    <col min="3589" max="3589" width="9.6640625" style="145" bestFit="1" customWidth="1"/>
    <col min="3590" max="3590" width="9.5" style="145" bestFit="1" customWidth="1"/>
    <col min="3591" max="3591" width="13.5" style="145" bestFit="1" customWidth="1"/>
    <col min="3592" max="3592" width="7.83203125" style="145" bestFit="1" customWidth="1"/>
    <col min="3593" max="3593" width="11.83203125" style="145" bestFit="1" customWidth="1"/>
    <col min="3594" max="3840" width="9.33203125" style="145"/>
    <col min="3841" max="3841" width="4.83203125" style="145" bestFit="1" customWidth="1"/>
    <col min="3842" max="3842" width="11.6640625" style="145" bestFit="1" customWidth="1"/>
    <col min="3843" max="3843" width="42.33203125" style="145" bestFit="1" customWidth="1"/>
    <col min="3844" max="3844" width="4.1640625" style="145" bestFit="1" customWidth="1"/>
    <col min="3845" max="3845" width="9.6640625" style="145" bestFit="1" customWidth="1"/>
    <col min="3846" max="3846" width="9.5" style="145" bestFit="1" customWidth="1"/>
    <col min="3847" max="3847" width="13.5" style="145" bestFit="1" customWidth="1"/>
    <col min="3848" max="3848" width="7.83203125" style="145" bestFit="1" customWidth="1"/>
    <col min="3849" max="3849" width="11.83203125" style="145" bestFit="1" customWidth="1"/>
    <col min="3850" max="4096" width="9.33203125" style="145"/>
    <col min="4097" max="4097" width="4.83203125" style="145" bestFit="1" customWidth="1"/>
    <col min="4098" max="4098" width="11.6640625" style="145" bestFit="1" customWidth="1"/>
    <col min="4099" max="4099" width="42.33203125" style="145" bestFit="1" customWidth="1"/>
    <col min="4100" max="4100" width="4.1640625" style="145" bestFit="1" customWidth="1"/>
    <col min="4101" max="4101" width="9.6640625" style="145" bestFit="1" customWidth="1"/>
    <col min="4102" max="4102" width="9.5" style="145" bestFit="1" customWidth="1"/>
    <col min="4103" max="4103" width="13.5" style="145" bestFit="1" customWidth="1"/>
    <col min="4104" max="4104" width="7.83203125" style="145" bestFit="1" customWidth="1"/>
    <col min="4105" max="4105" width="11.83203125" style="145" bestFit="1" customWidth="1"/>
    <col min="4106" max="4352" width="9.33203125" style="145"/>
    <col min="4353" max="4353" width="4.83203125" style="145" bestFit="1" customWidth="1"/>
    <col min="4354" max="4354" width="11.6640625" style="145" bestFit="1" customWidth="1"/>
    <col min="4355" max="4355" width="42.33203125" style="145" bestFit="1" customWidth="1"/>
    <col min="4356" max="4356" width="4.1640625" style="145" bestFit="1" customWidth="1"/>
    <col min="4357" max="4357" width="9.6640625" style="145" bestFit="1" customWidth="1"/>
    <col min="4358" max="4358" width="9.5" style="145" bestFit="1" customWidth="1"/>
    <col min="4359" max="4359" width="13.5" style="145" bestFit="1" customWidth="1"/>
    <col min="4360" max="4360" width="7.83203125" style="145" bestFit="1" customWidth="1"/>
    <col min="4361" max="4361" width="11.83203125" style="145" bestFit="1" customWidth="1"/>
    <col min="4362" max="4608" width="9.33203125" style="145"/>
    <col min="4609" max="4609" width="4.83203125" style="145" bestFit="1" customWidth="1"/>
    <col min="4610" max="4610" width="11.6640625" style="145" bestFit="1" customWidth="1"/>
    <col min="4611" max="4611" width="42.33203125" style="145" bestFit="1" customWidth="1"/>
    <col min="4612" max="4612" width="4.1640625" style="145" bestFit="1" customWidth="1"/>
    <col min="4613" max="4613" width="9.6640625" style="145" bestFit="1" customWidth="1"/>
    <col min="4614" max="4614" width="9.5" style="145" bestFit="1" customWidth="1"/>
    <col min="4615" max="4615" width="13.5" style="145" bestFit="1" customWidth="1"/>
    <col min="4616" max="4616" width="7.83203125" style="145" bestFit="1" customWidth="1"/>
    <col min="4617" max="4617" width="11.83203125" style="145" bestFit="1" customWidth="1"/>
    <col min="4618" max="4864" width="9.33203125" style="145"/>
    <col min="4865" max="4865" width="4.83203125" style="145" bestFit="1" customWidth="1"/>
    <col min="4866" max="4866" width="11.6640625" style="145" bestFit="1" customWidth="1"/>
    <col min="4867" max="4867" width="42.33203125" style="145" bestFit="1" customWidth="1"/>
    <col min="4868" max="4868" width="4.1640625" style="145" bestFit="1" customWidth="1"/>
    <col min="4869" max="4869" width="9.6640625" style="145" bestFit="1" customWidth="1"/>
    <col min="4870" max="4870" width="9.5" style="145" bestFit="1" customWidth="1"/>
    <col min="4871" max="4871" width="13.5" style="145" bestFit="1" customWidth="1"/>
    <col min="4872" max="4872" width="7.83203125" style="145" bestFit="1" customWidth="1"/>
    <col min="4873" max="4873" width="11.83203125" style="145" bestFit="1" customWidth="1"/>
    <col min="4874" max="5120" width="9.33203125" style="145"/>
    <col min="5121" max="5121" width="4.83203125" style="145" bestFit="1" customWidth="1"/>
    <col min="5122" max="5122" width="11.6640625" style="145" bestFit="1" customWidth="1"/>
    <col min="5123" max="5123" width="42.33203125" style="145" bestFit="1" customWidth="1"/>
    <col min="5124" max="5124" width="4.1640625" style="145" bestFit="1" customWidth="1"/>
    <col min="5125" max="5125" width="9.6640625" style="145" bestFit="1" customWidth="1"/>
    <col min="5126" max="5126" width="9.5" style="145" bestFit="1" customWidth="1"/>
    <col min="5127" max="5127" width="13.5" style="145" bestFit="1" customWidth="1"/>
    <col min="5128" max="5128" width="7.83203125" style="145" bestFit="1" customWidth="1"/>
    <col min="5129" max="5129" width="11.83203125" style="145" bestFit="1" customWidth="1"/>
    <col min="5130" max="5376" width="9.33203125" style="145"/>
    <col min="5377" max="5377" width="4.83203125" style="145" bestFit="1" customWidth="1"/>
    <col min="5378" max="5378" width="11.6640625" style="145" bestFit="1" customWidth="1"/>
    <col min="5379" max="5379" width="42.33203125" style="145" bestFit="1" customWidth="1"/>
    <col min="5380" max="5380" width="4.1640625" style="145" bestFit="1" customWidth="1"/>
    <col min="5381" max="5381" width="9.6640625" style="145" bestFit="1" customWidth="1"/>
    <col min="5382" max="5382" width="9.5" style="145" bestFit="1" customWidth="1"/>
    <col min="5383" max="5383" width="13.5" style="145" bestFit="1" customWidth="1"/>
    <col min="5384" max="5384" width="7.83203125" style="145" bestFit="1" customWidth="1"/>
    <col min="5385" max="5385" width="11.83203125" style="145" bestFit="1" customWidth="1"/>
    <col min="5386" max="5632" width="9.33203125" style="145"/>
    <col min="5633" max="5633" width="4.83203125" style="145" bestFit="1" customWidth="1"/>
    <col min="5634" max="5634" width="11.6640625" style="145" bestFit="1" customWidth="1"/>
    <col min="5635" max="5635" width="42.33203125" style="145" bestFit="1" customWidth="1"/>
    <col min="5636" max="5636" width="4.1640625" style="145" bestFit="1" customWidth="1"/>
    <col min="5637" max="5637" width="9.6640625" style="145" bestFit="1" customWidth="1"/>
    <col min="5638" max="5638" width="9.5" style="145" bestFit="1" customWidth="1"/>
    <col min="5639" max="5639" width="13.5" style="145" bestFit="1" customWidth="1"/>
    <col min="5640" max="5640" width="7.83203125" style="145" bestFit="1" customWidth="1"/>
    <col min="5641" max="5641" width="11.83203125" style="145" bestFit="1" customWidth="1"/>
    <col min="5642" max="5888" width="9.33203125" style="145"/>
    <col min="5889" max="5889" width="4.83203125" style="145" bestFit="1" customWidth="1"/>
    <col min="5890" max="5890" width="11.6640625" style="145" bestFit="1" customWidth="1"/>
    <col min="5891" max="5891" width="42.33203125" style="145" bestFit="1" customWidth="1"/>
    <col min="5892" max="5892" width="4.1640625" style="145" bestFit="1" customWidth="1"/>
    <col min="5893" max="5893" width="9.6640625" style="145" bestFit="1" customWidth="1"/>
    <col min="5894" max="5894" width="9.5" style="145" bestFit="1" customWidth="1"/>
    <col min="5895" max="5895" width="13.5" style="145" bestFit="1" customWidth="1"/>
    <col min="5896" max="5896" width="7.83203125" style="145" bestFit="1" customWidth="1"/>
    <col min="5897" max="5897" width="11.83203125" style="145" bestFit="1" customWidth="1"/>
    <col min="5898" max="6144" width="9.33203125" style="145"/>
    <col min="6145" max="6145" width="4.83203125" style="145" bestFit="1" customWidth="1"/>
    <col min="6146" max="6146" width="11.6640625" style="145" bestFit="1" customWidth="1"/>
    <col min="6147" max="6147" width="42.33203125" style="145" bestFit="1" customWidth="1"/>
    <col min="6148" max="6148" width="4.1640625" style="145" bestFit="1" customWidth="1"/>
    <col min="6149" max="6149" width="9.6640625" style="145" bestFit="1" customWidth="1"/>
    <col min="6150" max="6150" width="9.5" style="145" bestFit="1" customWidth="1"/>
    <col min="6151" max="6151" width="13.5" style="145" bestFit="1" customWidth="1"/>
    <col min="6152" max="6152" width="7.83203125" style="145" bestFit="1" customWidth="1"/>
    <col min="6153" max="6153" width="11.83203125" style="145" bestFit="1" customWidth="1"/>
    <col min="6154" max="6400" width="9.33203125" style="145"/>
    <col min="6401" max="6401" width="4.83203125" style="145" bestFit="1" customWidth="1"/>
    <col min="6402" max="6402" width="11.6640625" style="145" bestFit="1" customWidth="1"/>
    <col min="6403" max="6403" width="42.33203125" style="145" bestFit="1" customWidth="1"/>
    <col min="6404" max="6404" width="4.1640625" style="145" bestFit="1" customWidth="1"/>
    <col min="6405" max="6405" width="9.6640625" style="145" bestFit="1" customWidth="1"/>
    <col min="6406" max="6406" width="9.5" style="145" bestFit="1" customWidth="1"/>
    <col min="6407" max="6407" width="13.5" style="145" bestFit="1" customWidth="1"/>
    <col min="6408" max="6408" width="7.83203125" style="145" bestFit="1" customWidth="1"/>
    <col min="6409" max="6409" width="11.83203125" style="145" bestFit="1" customWidth="1"/>
    <col min="6410" max="6656" width="9.33203125" style="145"/>
    <col min="6657" max="6657" width="4.83203125" style="145" bestFit="1" customWidth="1"/>
    <col min="6658" max="6658" width="11.6640625" style="145" bestFit="1" customWidth="1"/>
    <col min="6659" max="6659" width="42.33203125" style="145" bestFit="1" customWidth="1"/>
    <col min="6660" max="6660" width="4.1640625" style="145" bestFit="1" customWidth="1"/>
    <col min="6661" max="6661" width="9.6640625" style="145" bestFit="1" customWidth="1"/>
    <col min="6662" max="6662" width="9.5" style="145" bestFit="1" customWidth="1"/>
    <col min="6663" max="6663" width="13.5" style="145" bestFit="1" customWidth="1"/>
    <col min="6664" max="6664" width="7.83203125" style="145" bestFit="1" customWidth="1"/>
    <col min="6665" max="6665" width="11.83203125" style="145" bestFit="1" customWidth="1"/>
    <col min="6666" max="6912" width="9.33203125" style="145"/>
    <col min="6913" max="6913" width="4.83203125" style="145" bestFit="1" customWidth="1"/>
    <col min="6914" max="6914" width="11.6640625" style="145" bestFit="1" customWidth="1"/>
    <col min="6915" max="6915" width="42.33203125" style="145" bestFit="1" customWidth="1"/>
    <col min="6916" max="6916" width="4.1640625" style="145" bestFit="1" customWidth="1"/>
    <col min="6917" max="6917" width="9.6640625" style="145" bestFit="1" customWidth="1"/>
    <col min="6918" max="6918" width="9.5" style="145" bestFit="1" customWidth="1"/>
    <col min="6919" max="6919" width="13.5" style="145" bestFit="1" customWidth="1"/>
    <col min="6920" max="6920" width="7.83203125" style="145" bestFit="1" customWidth="1"/>
    <col min="6921" max="6921" width="11.83203125" style="145" bestFit="1" customWidth="1"/>
    <col min="6922" max="7168" width="9.33203125" style="145"/>
    <col min="7169" max="7169" width="4.83203125" style="145" bestFit="1" customWidth="1"/>
    <col min="7170" max="7170" width="11.6640625" style="145" bestFit="1" customWidth="1"/>
    <col min="7171" max="7171" width="42.33203125" style="145" bestFit="1" customWidth="1"/>
    <col min="7172" max="7172" width="4.1640625" style="145" bestFit="1" customWidth="1"/>
    <col min="7173" max="7173" width="9.6640625" style="145" bestFit="1" customWidth="1"/>
    <col min="7174" max="7174" width="9.5" style="145" bestFit="1" customWidth="1"/>
    <col min="7175" max="7175" width="13.5" style="145" bestFit="1" customWidth="1"/>
    <col min="7176" max="7176" width="7.83203125" style="145" bestFit="1" customWidth="1"/>
    <col min="7177" max="7177" width="11.83203125" style="145" bestFit="1" customWidth="1"/>
    <col min="7178" max="7424" width="9.33203125" style="145"/>
    <col min="7425" max="7425" width="4.83203125" style="145" bestFit="1" customWidth="1"/>
    <col min="7426" max="7426" width="11.6640625" style="145" bestFit="1" customWidth="1"/>
    <col min="7427" max="7427" width="42.33203125" style="145" bestFit="1" customWidth="1"/>
    <col min="7428" max="7428" width="4.1640625" style="145" bestFit="1" customWidth="1"/>
    <col min="7429" max="7429" width="9.6640625" style="145" bestFit="1" customWidth="1"/>
    <col min="7430" max="7430" width="9.5" style="145" bestFit="1" customWidth="1"/>
    <col min="7431" max="7431" width="13.5" style="145" bestFit="1" customWidth="1"/>
    <col min="7432" max="7432" width="7.83203125" style="145" bestFit="1" customWidth="1"/>
    <col min="7433" max="7433" width="11.83203125" style="145" bestFit="1" customWidth="1"/>
    <col min="7434" max="7680" width="9.33203125" style="145"/>
    <col min="7681" max="7681" width="4.83203125" style="145" bestFit="1" customWidth="1"/>
    <col min="7682" max="7682" width="11.6640625" style="145" bestFit="1" customWidth="1"/>
    <col min="7683" max="7683" width="42.33203125" style="145" bestFit="1" customWidth="1"/>
    <col min="7684" max="7684" width="4.1640625" style="145" bestFit="1" customWidth="1"/>
    <col min="7685" max="7685" width="9.6640625" style="145" bestFit="1" customWidth="1"/>
    <col min="7686" max="7686" width="9.5" style="145" bestFit="1" customWidth="1"/>
    <col min="7687" max="7687" width="13.5" style="145" bestFit="1" customWidth="1"/>
    <col min="7688" max="7688" width="7.83203125" style="145" bestFit="1" customWidth="1"/>
    <col min="7689" max="7689" width="11.83203125" style="145" bestFit="1" customWidth="1"/>
    <col min="7690" max="7936" width="9.33203125" style="145"/>
    <col min="7937" max="7937" width="4.83203125" style="145" bestFit="1" customWidth="1"/>
    <col min="7938" max="7938" width="11.6640625" style="145" bestFit="1" customWidth="1"/>
    <col min="7939" max="7939" width="42.33203125" style="145" bestFit="1" customWidth="1"/>
    <col min="7940" max="7940" width="4.1640625" style="145" bestFit="1" customWidth="1"/>
    <col min="7941" max="7941" width="9.6640625" style="145" bestFit="1" customWidth="1"/>
    <col min="7942" max="7942" width="9.5" style="145" bestFit="1" customWidth="1"/>
    <col min="7943" max="7943" width="13.5" style="145" bestFit="1" customWidth="1"/>
    <col min="7944" max="7944" width="7.83203125" style="145" bestFit="1" customWidth="1"/>
    <col min="7945" max="7945" width="11.83203125" style="145" bestFit="1" customWidth="1"/>
    <col min="7946" max="8192" width="9.33203125" style="145"/>
    <col min="8193" max="8193" width="4.83203125" style="145" bestFit="1" customWidth="1"/>
    <col min="8194" max="8194" width="11.6640625" style="145" bestFit="1" customWidth="1"/>
    <col min="8195" max="8195" width="42.33203125" style="145" bestFit="1" customWidth="1"/>
    <col min="8196" max="8196" width="4.1640625" style="145" bestFit="1" customWidth="1"/>
    <col min="8197" max="8197" width="9.6640625" style="145" bestFit="1" customWidth="1"/>
    <col min="8198" max="8198" width="9.5" style="145" bestFit="1" customWidth="1"/>
    <col min="8199" max="8199" width="13.5" style="145" bestFit="1" customWidth="1"/>
    <col min="8200" max="8200" width="7.83203125" style="145" bestFit="1" customWidth="1"/>
    <col min="8201" max="8201" width="11.83203125" style="145" bestFit="1" customWidth="1"/>
    <col min="8202" max="8448" width="9.33203125" style="145"/>
    <col min="8449" max="8449" width="4.83203125" style="145" bestFit="1" customWidth="1"/>
    <col min="8450" max="8450" width="11.6640625" style="145" bestFit="1" customWidth="1"/>
    <col min="8451" max="8451" width="42.33203125" style="145" bestFit="1" customWidth="1"/>
    <col min="8452" max="8452" width="4.1640625" style="145" bestFit="1" customWidth="1"/>
    <col min="8453" max="8453" width="9.6640625" style="145" bestFit="1" customWidth="1"/>
    <col min="8454" max="8454" width="9.5" style="145" bestFit="1" customWidth="1"/>
    <col min="8455" max="8455" width="13.5" style="145" bestFit="1" customWidth="1"/>
    <col min="8456" max="8456" width="7.83203125" style="145" bestFit="1" customWidth="1"/>
    <col min="8457" max="8457" width="11.83203125" style="145" bestFit="1" customWidth="1"/>
    <col min="8458" max="8704" width="9.33203125" style="145"/>
    <col min="8705" max="8705" width="4.83203125" style="145" bestFit="1" customWidth="1"/>
    <col min="8706" max="8706" width="11.6640625" style="145" bestFit="1" customWidth="1"/>
    <col min="8707" max="8707" width="42.33203125" style="145" bestFit="1" customWidth="1"/>
    <col min="8708" max="8708" width="4.1640625" style="145" bestFit="1" customWidth="1"/>
    <col min="8709" max="8709" width="9.6640625" style="145" bestFit="1" customWidth="1"/>
    <col min="8710" max="8710" width="9.5" style="145" bestFit="1" customWidth="1"/>
    <col min="8711" max="8711" width="13.5" style="145" bestFit="1" customWidth="1"/>
    <col min="8712" max="8712" width="7.83203125" style="145" bestFit="1" customWidth="1"/>
    <col min="8713" max="8713" width="11.83203125" style="145" bestFit="1" customWidth="1"/>
    <col min="8714" max="8960" width="9.33203125" style="145"/>
    <col min="8961" max="8961" width="4.83203125" style="145" bestFit="1" customWidth="1"/>
    <col min="8962" max="8962" width="11.6640625" style="145" bestFit="1" customWidth="1"/>
    <col min="8963" max="8963" width="42.33203125" style="145" bestFit="1" customWidth="1"/>
    <col min="8964" max="8964" width="4.1640625" style="145" bestFit="1" customWidth="1"/>
    <col min="8965" max="8965" width="9.6640625" style="145" bestFit="1" customWidth="1"/>
    <col min="8966" max="8966" width="9.5" style="145" bestFit="1" customWidth="1"/>
    <col min="8967" max="8967" width="13.5" style="145" bestFit="1" customWidth="1"/>
    <col min="8968" max="8968" width="7.83203125" style="145" bestFit="1" customWidth="1"/>
    <col min="8969" max="8969" width="11.83203125" style="145" bestFit="1" customWidth="1"/>
    <col min="8970" max="9216" width="9.33203125" style="145"/>
    <col min="9217" max="9217" width="4.83203125" style="145" bestFit="1" customWidth="1"/>
    <col min="9218" max="9218" width="11.6640625" style="145" bestFit="1" customWidth="1"/>
    <col min="9219" max="9219" width="42.33203125" style="145" bestFit="1" customWidth="1"/>
    <col min="9220" max="9220" width="4.1640625" style="145" bestFit="1" customWidth="1"/>
    <col min="9221" max="9221" width="9.6640625" style="145" bestFit="1" customWidth="1"/>
    <col min="9222" max="9222" width="9.5" style="145" bestFit="1" customWidth="1"/>
    <col min="9223" max="9223" width="13.5" style="145" bestFit="1" customWidth="1"/>
    <col min="9224" max="9224" width="7.83203125" style="145" bestFit="1" customWidth="1"/>
    <col min="9225" max="9225" width="11.83203125" style="145" bestFit="1" customWidth="1"/>
    <col min="9226" max="9472" width="9.33203125" style="145"/>
    <col min="9473" max="9473" width="4.83203125" style="145" bestFit="1" customWidth="1"/>
    <col min="9474" max="9474" width="11.6640625" style="145" bestFit="1" customWidth="1"/>
    <col min="9475" max="9475" width="42.33203125" style="145" bestFit="1" customWidth="1"/>
    <col min="9476" max="9476" width="4.1640625" style="145" bestFit="1" customWidth="1"/>
    <col min="9477" max="9477" width="9.6640625" style="145" bestFit="1" customWidth="1"/>
    <col min="9478" max="9478" width="9.5" style="145" bestFit="1" customWidth="1"/>
    <col min="9479" max="9479" width="13.5" style="145" bestFit="1" customWidth="1"/>
    <col min="9480" max="9480" width="7.83203125" style="145" bestFit="1" customWidth="1"/>
    <col min="9481" max="9481" width="11.83203125" style="145" bestFit="1" customWidth="1"/>
    <col min="9482" max="9728" width="9.33203125" style="145"/>
    <col min="9729" max="9729" width="4.83203125" style="145" bestFit="1" customWidth="1"/>
    <col min="9730" max="9730" width="11.6640625" style="145" bestFit="1" customWidth="1"/>
    <col min="9731" max="9731" width="42.33203125" style="145" bestFit="1" customWidth="1"/>
    <col min="9732" max="9732" width="4.1640625" style="145" bestFit="1" customWidth="1"/>
    <col min="9733" max="9733" width="9.6640625" style="145" bestFit="1" customWidth="1"/>
    <col min="9734" max="9734" width="9.5" style="145" bestFit="1" customWidth="1"/>
    <col min="9735" max="9735" width="13.5" style="145" bestFit="1" customWidth="1"/>
    <col min="9736" max="9736" width="7.83203125" style="145" bestFit="1" customWidth="1"/>
    <col min="9737" max="9737" width="11.83203125" style="145" bestFit="1" customWidth="1"/>
    <col min="9738" max="9984" width="9.33203125" style="145"/>
    <col min="9985" max="9985" width="4.83203125" style="145" bestFit="1" customWidth="1"/>
    <col min="9986" max="9986" width="11.6640625" style="145" bestFit="1" customWidth="1"/>
    <col min="9987" max="9987" width="42.33203125" style="145" bestFit="1" customWidth="1"/>
    <col min="9988" max="9988" width="4.1640625" style="145" bestFit="1" customWidth="1"/>
    <col min="9989" max="9989" width="9.6640625" style="145" bestFit="1" customWidth="1"/>
    <col min="9990" max="9990" width="9.5" style="145" bestFit="1" customWidth="1"/>
    <col min="9991" max="9991" width="13.5" style="145" bestFit="1" customWidth="1"/>
    <col min="9992" max="9992" width="7.83203125" style="145" bestFit="1" customWidth="1"/>
    <col min="9993" max="9993" width="11.83203125" style="145" bestFit="1" customWidth="1"/>
    <col min="9994" max="10240" width="9.33203125" style="145"/>
    <col min="10241" max="10241" width="4.83203125" style="145" bestFit="1" customWidth="1"/>
    <col min="10242" max="10242" width="11.6640625" style="145" bestFit="1" customWidth="1"/>
    <col min="10243" max="10243" width="42.33203125" style="145" bestFit="1" customWidth="1"/>
    <col min="10244" max="10244" width="4.1640625" style="145" bestFit="1" customWidth="1"/>
    <col min="10245" max="10245" width="9.6640625" style="145" bestFit="1" customWidth="1"/>
    <col min="10246" max="10246" width="9.5" style="145" bestFit="1" customWidth="1"/>
    <col min="10247" max="10247" width="13.5" style="145" bestFit="1" customWidth="1"/>
    <col min="10248" max="10248" width="7.83203125" style="145" bestFit="1" customWidth="1"/>
    <col min="10249" max="10249" width="11.83203125" style="145" bestFit="1" customWidth="1"/>
    <col min="10250" max="10496" width="9.33203125" style="145"/>
    <col min="10497" max="10497" width="4.83203125" style="145" bestFit="1" customWidth="1"/>
    <col min="10498" max="10498" width="11.6640625" style="145" bestFit="1" customWidth="1"/>
    <col min="10499" max="10499" width="42.33203125" style="145" bestFit="1" customWidth="1"/>
    <col min="10500" max="10500" width="4.1640625" style="145" bestFit="1" customWidth="1"/>
    <col min="10501" max="10501" width="9.6640625" style="145" bestFit="1" customWidth="1"/>
    <col min="10502" max="10502" width="9.5" style="145" bestFit="1" customWidth="1"/>
    <col min="10503" max="10503" width="13.5" style="145" bestFit="1" customWidth="1"/>
    <col min="10504" max="10504" width="7.83203125" style="145" bestFit="1" customWidth="1"/>
    <col min="10505" max="10505" width="11.83203125" style="145" bestFit="1" customWidth="1"/>
    <col min="10506" max="10752" width="9.33203125" style="145"/>
    <col min="10753" max="10753" width="4.83203125" style="145" bestFit="1" customWidth="1"/>
    <col min="10754" max="10754" width="11.6640625" style="145" bestFit="1" customWidth="1"/>
    <col min="10755" max="10755" width="42.33203125" style="145" bestFit="1" customWidth="1"/>
    <col min="10756" max="10756" width="4.1640625" style="145" bestFit="1" customWidth="1"/>
    <col min="10757" max="10757" width="9.6640625" style="145" bestFit="1" customWidth="1"/>
    <col min="10758" max="10758" width="9.5" style="145" bestFit="1" customWidth="1"/>
    <col min="10759" max="10759" width="13.5" style="145" bestFit="1" customWidth="1"/>
    <col min="10760" max="10760" width="7.83203125" style="145" bestFit="1" customWidth="1"/>
    <col min="10761" max="10761" width="11.83203125" style="145" bestFit="1" customWidth="1"/>
    <col min="10762" max="11008" width="9.33203125" style="145"/>
    <col min="11009" max="11009" width="4.83203125" style="145" bestFit="1" customWidth="1"/>
    <col min="11010" max="11010" width="11.6640625" style="145" bestFit="1" customWidth="1"/>
    <col min="11011" max="11011" width="42.33203125" style="145" bestFit="1" customWidth="1"/>
    <col min="11012" max="11012" width="4.1640625" style="145" bestFit="1" customWidth="1"/>
    <col min="11013" max="11013" width="9.6640625" style="145" bestFit="1" customWidth="1"/>
    <col min="11014" max="11014" width="9.5" style="145" bestFit="1" customWidth="1"/>
    <col min="11015" max="11015" width="13.5" style="145" bestFit="1" customWidth="1"/>
    <col min="11016" max="11016" width="7.83203125" style="145" bestFit="1" customWidth="1"/>
    <col min="11017" max="11017" width="11.83203125" style="145" bestFit="1" customWidth="1"/>
    <col min="11018" max="11264" width="9.33203125" style="145"/>
    <col min="11265" max="11265" width="4.83203125" style="145" bestFit="1" customWidth="1"/>
    <col min="11266" max="11266" width="11.6640625" style="145" bestFit="1" customWidth="1"/>
    <col min="11267" max="11267" width="42.33203125" style="145" bestFit="1" customWidth="1"/>
    <col min="11268" max="11268" width="4.1640625" style="145" bestFit="1" customWidth="1"/>
    <col min="11269" max="11269" width="9.6640625" style="145" bestFit="1" customWidth="1"/>
    <col min="11270" max="11270" width="9.5" style="145" bestFit="1" customWidth="1"/>
    <col min="11271" max="11271" width="13.5" style="145" bestFit="1" customWidth="1"/>
    <col min="11272" max="11272" width="7.83203125" style="145" bestFit="1" customWidth="1"/>
    <col min="11273" max="11273" width="11.83203125" style="145" bestFit="1" customWidth="1"/>
    <col min="11274" max="11520" width="9.33203125" style="145"/>
    <col min="11521" max="11521" width="4.83203125" style="145" bestFit="1" customWidth="1"/>
    <col min="11522" max="11522" width="11.6640625" style="145" bestFit="1" customWidth="1"/>
    <col min="11523" max="11523" width="42.33203125" style="145" bestFit="1" customWidth="1"/>
    <col min="11524" max="11524" width="4.1640625" style="145" bestFit="1" customWidth="1"/>
    <col min="11525" max="11525" width="9.6640625" style="145" bestFit="1" customWidth="1"/>
    <col min="11526" max="11526" width="9.5" style="145" bestFit="1" customWidth="1"/>
    <col min="11527" max="11527" width="13.5" style="145" bestFit="1" customWidth="1"/>
    <col min="11528" max="11528" width="7.83203125" style="145" bestFit="1" customWidth="1"/>
    <col min="11529" max="11529" width="11.83203125" style="145" bestFit="1" customWidth="1"/>
    <col min="11530" max="11776" width="9.33203125" style="145"/>
    <col min="11777" max="11777" width="4.83203125" style="145" bestFit="1" customWidth="1"/>
    <col min="11778" max="11778" width="11.6640625" style="145" bestFit="1" customWidth="1"/>
    <col min="11779" max="11779" width="42.33203125" style="145" bestFit="1" customWidth="1"/>
    <col min="11780" max="11780" width="4.1640625" style="145" bestFit="1" customWidth="1"/>
    <col min="11781" max="11781" width="9.6640625" style="145" bestFit="1" customWidth="1"/>
    <col min="11782" max="11782" width="9.5" style="145" bestFit="1" customWidth="1"/>
    <col min="11783" max="11783" width="13.5" style="145" bestFit="1" customWidth="1"/>
    <col min="11784" max="11784" width="7.83203125" style="145" bestFit="1" customWidth="1"/>
    <col min="11785" max="11785" width="11.83203125" style="145" bestFit="1" customWidth="1"/>
    <col min="11786" max="12032" width="9.33203125" style="145"/>
    <col min="12033" max="12033" width="4.83203125" style="145" bestFit="1" customWidth="1"/>
    <col min="12034" max="12034" width="11.6640625" style="145" bestFit="1" customWidth="1"/>
    <col min="12035" max="12035" width="42.33203125" style="145" bestFit="1" customWidth="1"/>
    <col min="12036" max="12036" width="4.1640625" style="145" bestFit="1" customWidth="1"/>
    <col min="12037" max="12037" width="9.6640625" style="145" bestFit="1" customWidth="1"/>
    <col min="12038" max="12038" width="9.5" style="145" bestFit="1" customWidth="1"/>
    <col min="12039" max="12039" width="13.5" style="145" bestFit="1" customWidth="1"/>
    <col min="12040" max="12040" width="7.83203125" style="145" bestFit="1" customWidth="1"/>
    <col min="12041" max="12041" width="11.83203125" style="145" bestFit="1" customWidth="1"/>
    <col min="12042" max="12288" width="9.33203125" style="145"/>
    <col min="12289" max="12289" width="4.83203125" style="145" bestFit="1" customWidth="1"/>
    <col min="12290" max="12290" width="11.6640625" style="145" bestFit="1" customWidth="1"/>
    <col min="12291" max="12291" width="42.33203125" style="145" bestFit="1" customWidth="1"/>
    <col min="12292" max="12292" width="4.1640625" style="145" bestFit="1" customWidth="1"/>
    <col min="12293" max="12293" width="9.6640625" style="145" bestFit="1" customWidth="1"/>
    <col min="12294" max="12294" width="9.5" style="145" bestFit="1" customWidth="1"/>
    <col min="12295" max="12295" width="13.5" style="145" bestFit="1" customWidth="1"/>
    <col min="12296" max="12296" width="7.83203125" style="145" bestFit="1" customWidth="1"/>
    <col min="12297" max="12297" width="11.83203125" style="145" bestFit="1" customWidth="1"/>
    <col min="12298" max="12544" width="9.33203125" style="145"/>
    <col min="12545" max="12545" width="4.83203125" style="145" bestFit="1" customWidth="1"/>
    <col min="12546" max="12546" width="11.6640625" style="145" bestFit="1" customWidth="1"/>
    <col min="12547" max="12547" width="42.33203125" style="145" bestFit="1" customWidth="1"/>
    <col min="12548" max="12548" width="4.1640625" style="145" bestFit="1" customWidth="1"/>
    <col min="12549" max="12549" width="9.6640625" style="145" bestFit="1" customWidth="1"/>
    <col min="12550" max="12550" width="9.5" style="145" bestFit="1" customWidth="1"/>
    <col min="12551" max="12551" width="13.5" style="145" bestFit="1" customWidth="1"/>
    <col min="12552" max="12552" width="7.83203125" style="145" bestFit="1" customWidth="1"/>
    <col min="12553" max="12553" width="11.83203125" style="145" bestFit="1" customWidth="1"/>
    <col min="12554" max="12800" width="9.33203125" style="145"/>
    <col min="12801" max="12801" width="4.83203125" style="145" bestFit="1" customWidth="1"/>
    <col min="12802" max="12802" width="11.6640625" style="145" bestFit="1" customWidth="1"/>
    <col min="12803" max="12803" width="42.33203125" style="145" bestFit="1" customWidth="1"/>
    <col min="12804" max="12804" width="4.1640625" style="145" bestFit="1" customWidth="1"/>
    <col min="12805" max="12805" width="9.6640625" style="145" bestFit="1" customWidth="1"/>
    <col min="12806" max="12806" width="9.5" style="145" bestFit="1" customWidth="1"/>
    <col min="12807" max="12807" width="13.5" style="145" bestFit="1" customWidth="1"/>
    <col min="12808" max="12808" width="7.83203125" style="145" bestFit="1" customWidth="1"/>
    <col min="12809" max="12809" width="11.83203125" style="145" bestFit="1" customWidth="1"/>
    <col min="12810" max="13056" width="9.33203125" style="145"/>
    <col min="13057" max="13057" width="4.83203125" style="145" bestFit="1" customWidth="1"/>
    <col min="13058" max="13058" width="11.6640625" style="145" bestFit="1" customWidth="1"/>
    <col min="13059" max="13059" width="42.33203125" style="145" bestFit="1" customWidth="1"/>
    <col min="13060" max="13060" width="4.1640625" style="145" bestFit="1" customWidth="1"/>
    <col min="13061" max="13061" width="9.6640625" style="145" bestFit="1" customWidth="1"/>
    <col min="13062" max="13062" width="9.5" style="145" bestFit="1" customWidth="1"/>
    <col min="13063" max="13063" width="13.5" style="145" bestFit="1" customWidth="1"/>
    <col min="13064" max="13064" width="7.83203125" style="145" bestFit="1" customWidth="1"/>
    <col min="13065" max="13065" width="11.83203125" style="145" bestFit="1" customWidth="1"/>
    <col min="13066" max="13312" width="9.33203125" style="145"/>
    <col min="13313" max="13313" width="4.83203125" style="145" bestFit="1" customWidth="1"/>
    <col min="13314" max="13314" width="11.6640625" style="145" bestFit="1" customWidth="1"/>
    <col min="13315" max="13315" width="42.33203125" style="145" bestFit="1" customWidth="1"/>
    <col min="13316" max="13316" width="4.1640625" style="145" bestFit="1" customWidth="1"/>
    <col min="13317" max="13317" width="9.6640625" style="145" bestFit="1" customWidth="1"/>
    <col min="13318" max="13318" width="9.5" style="145" bestFit="1" customWidth="1"/>
    <col min="13319" max="13319" width="13.5" style="145" bestFit="1" customWidth="1"/>
    <col min="13320" max="13320" width="7.83203125" style="145" bestFit="1" customWidth="1"/>
    <col min="13321" max="13321" width="11.83203125" style="145" bestFit="1" customWidth="1"/>
    <col min="13322" max="13568" width="9.33203125" style="145"/>
    <col min="13569" max="13569" width="4.83203125" style="145" bestFit="1" customWidth="1"/>
    <col min="13570" max="13570" width="11.6640625" style="145" bestFit="1" customWidth="1"/>
    <col min="13571" max="13571" width="42.33203125" style="145" bestFit="1" customWidth="1"/>
    <col min="13572" max="13572" width="4.1640625" style="145" bestFit="1" customWidth="1"/>
    <col min="13573" max="13573" width="9.6640625" style="145" bestFit="1" customWidth="1"/>
    <col min="13574" max="13574" width="9.5" style="145" bestFit="1" customWidth="1"/>
    <col min="13575" max="13575" width="13.5" style="145" bestFit="1" customWidth="1"/>
    <col min="13576" max="13576" width="7.83203125" style="145" bestFit="1" customWidth="1"/>
    <col min="13577" max="13577" width="11.83203125" style="145" bestFit="1" customWidth="1"/>
    <col min="13578" max="13824" width="9.33203125" style="145"/>
    <col min="13825" max="13825" width="4.83203125" style="145" bestFit="1" customWidth="1"/>
    <col min="13826" max="13826" width="11.6640625" style="145" bestFit="1" customWidth="1"/>
    <col min="13827" max="13827" width="42.33203125" style="145" bestFit="1" customWidth="1"/>
    <col min="13828" max="13828" width="4.1640625" style="145" bestFit="1" customWidth="1"/>
    <col min="13829" max="13829" width="9.6640625" style="145" bestFit="1" customWidth="1"/>
    <col min="13830" max="13830" width="9.5" style="145" bestFit="1" customWidth="1"/>
    <col min="13831" max="13831" width="13.5" style="145" bestFit="1" customWidth="1"/>
    <col min="13832" max="13832" width="7.83203125" style="145" bestFit="1" customWidth="1"/>
    <col min="13833" max="13833" width="11.83203125" style="145" bestFit="1" customWidth="1"/>
    <col min="13834" max="14080" width="9.33203125" style="145"/>
    <col min="14081" max="14081" width="4.83203125" style="145" bestFit="1" customWidth="1"/>
    <col min="14082" max="14082" width="11.6640625" style="145" bestFit="1" customWidth="1"/>
    <col min="14083" max="14083" width="42.33203125" style="145" bestFit="1" customWidth="1"/>
    <col min="14084" max="14084" width="4.1640625" style="145" bestFit="1" customWidth="1"/>
    <col min="14085" max="14085" width="9.6640625" style="145" bestFit="1" customWidth="1"/>
    <col min="14086" max="14086" width="9.5" style="145" bestFit="1" customWidth="1"/>
    <col min="14087" max="14087" width="13.5" style="145" bestFit="1" customWidth="1"/>
    <col min="14088" max="14088" width="7.83203125" style="145" bestFit="1" customWidth="1"/>
    <col min="14089" max="14089" width="11.83203125" style="145" bestFit="1" customWidth="1"/>
    <col min="14090" max="14336" width="9.33203125" style="145"/>
    <col min="14337" max="14337" width="4.83203125" style="145" bestFit="1" customWidth="1"/>
    <col min="14338" max="14338" width="11.6640625" style="145" bestFit="1" customWidth="1"/>
    <col min="14339" max="14339" width="42.33203125" style="145" bestFit="1" customWidth="1"/>
    <col min="14340" max="14340" width="4.1640625" style="145" bestFit="1" customWidth="1"/>
    <col min="14341" max="14341" width="9.6640625" style="145" bestFit="1" customWidth="1"/>
    <col min="14342" max="14342" width="9.5" style="145" bestFit="1" customWidth="1"/>
    <col min="14343" max="14343" width="13.5" style="145" bestFit="1" customWidth="1"/>
    <col min="14344" max="14344" width="7.83203125" style="145" bestFit="1" customWidth="1"/>
    <col min="14345" max="14345" width="11.83203125" style="145" bestFit="1" customWidth="1"/>
    <col min="14346" max="14592" width="9.33203125" style="145"/>
    <col min="14593" max="14593" width="4.83203125" style="145" bestFit="1" customWidth="1"/>
    <col min="14594" max="14594" width="11.6640625" style="145" bestFit="1" customWidth="1"/>
    <col min="14595" max="14595" width="42.33203125" style="145" bestFit="1" customWidth="1"/>
    <col min="14596" max="14596" width="4.1640625" style="145" bestFit="1" customWidth="1"/>
    <col min="14597" max="14597" width="9.6640625" style="145" bestFit="1" customWidth="1"/>
    <col min="14598" max="14598" width="9.5" style="145" bestFit="1" customWidth="1"/>
    <col min="14599" max="14599" width="13.5" style="145" bestFit="1" customWidth="1"/>
    <col min="14600" max="14600" width="7.83203125" style="145" bestFit="1" customWidth="1"/>
    <col min="14601" max="14601" width="11.83203125" style="145" bestFit="1" customWidth="1"/>
    <col min="14602" max="14848" width="9.33203125" style="145"/>
    <col min="14849" max="14849" width="4.83203125" style="145" bestFit="1" customWidth="1"/>
    <col min="14850" max="14850" width="11.6640625" style="145" bestFit="1" customWidth="1"/>
    <col min="14851" max="14851" width="42.33203125" style="145" bestFit="1" customWidth="1"/>
    <col min="14852" max="14852" width="4.1640625" style="145" bestFit="1" customWidth="1"/>
    <col min="14853" max="14853" width="9.6640625" style="145" bestFit="1" customWidth="1"/>
    <col min="14854" max="14854" width="9.5" style="145" bestFit="1" customWidth="1"/>
    <col min="14855" max="14855" width="13.5" style="145" bestFit="1" customWidth="1"/>
    <col min="14856" max="14856" width="7.83203125" style="145" bestFit="1" customWidth="1"/>
    <col min="14857" max="14857" width="11.83203125" style="145" bestFit="1" customWidth="1"/>
    <col min="14858" max="15104" width="9.33203125" style="145"/>
    <col min="15105" max="15105" width="4.83203125" style="145" bestFit="1" customWidth="1"/>
    <col min="15106" max="15106" width="11.6640625" style="145" bestFit="1" customWidth="1"/>
    <col min="15107" max="15107" width="42.33203125" style="145" bestFit="1" customWidth="1"/>
    <col min="15108" max="15108" width="4.1640625" style="145" bestFit="1" customWidth="1"/>
    <col min="15109" max="15109" width="9.6640625" style="145" bestFit="1" customWidth="1"/>
    <col min="15110" max="15110" width="9.5" style="145" bestFit="1" customWidth="1"/>
    <col min="15111" max="15111" width="13.5" style="145" bestFit="1" customWidth="1"/>
    <col min="15112" max="15112" width="7.83203125" style="145" bestFit="1" customWidth="1"/>
    <col min="15113" max="15113" width="11.83203125" style="145" bestFit="1" customWidth="1"/>
    <col min="15114" max="15360" width="9.33203125" style="145"/>
    <col min="15361" max="15361" width="4.83203125" style="145" bestFit="1" customWidth="1"/>
    <col min="15362" max="15362" width="11.6640625" style="145" bestFit="1" customWidth="1"/>
    <col min="15363" max="15363" width="42.33203125" style="145" bestFit="1" customWidth="1"/>
    <col min="15364" max="15364" width="4.1640625" style="145" bestFit="1" customWidth="1"/>
    <col min="15365" max="15365" width="9.6640625" style="145" bestFit="1" customWidth="1"/>
    <col min="15366" max="15366" width="9.5" style="145" bestFit="1" customWidth="1"/>
    <col min="15367" max="15367" width="13.5" style="145" bestFit="1" customWidth="1"/>
    <col min="15368" max="15368" width="7.83203125" style="145" bestFit="1" customWidth="1"/>
    <col min="15369" max="15369" width="11.83203125" style="145" bestFit="1" customWidth="1"/>
    <col min="15370" max="15616" width="9.33203125" style="145"/>
    <col min="15617" max="15617" width="4.83203125" style="145" bestFit="1" customWidth="1"/>
    <col min="15618" max="15618" width="11.6640625" style="145" bestFit="1" customWidth="1"/>
    <col min="15619" max="15619" width="42.33203125" style="145" bestFit="1" customWidth="1"/>
    <col min="15620" max="15620" width="4.1640625" style="145" bestFit="1" customWidth="1"/>
    <col min="15621" max="15621" width="9.6640625" style="145" bestFit="1" customWidth="1"/>
    <col min="15622" max="15622" width="9.5" style="145" bestFit="1" customWidth="1"/>
    <col min="15623" max="15623" width="13.5" style="145" bestFit="1" customWidth="1"/>
    <col min="15624" max="15624" width="7.83203125" style="145" bestFit="1" customWidth="1"/>
    <col min="15625" max="15625" width="11.83203125" style="145" bestFit="1" customWidth="1"/>
    <col min="15626" max="15872" width="9.33203125" style="145"/>
    <col min="15873" max="15873" width="4.83203125" style="145" bestFit="1" customWidth="1"/>
    <col min="15874" max="15874" width="11.6640625" style="145" bestFit="1" customWidth="1"/>
    <col min="15875" max="15875" width="42.33203125" style="145" bestFit="1" customWidth="1"/>
    <col min="15876" max="15876" width="4.1640625" style="145" bestFit="1" customWidth="1"/>
    <col min="15877" max="15877" width="9.6640625" style="145" bestFit="1" customWidth="1"/>
    <col min="15878" max="15878" width="9.5" style="145" bestFit="1" customWidth="1"/>
    <col min="15879" max="15879" width="13.5" style="145" bestFit="1" customWidth="1"/>
    <col min="15880" max="15880" width="7.83203125" style="145" bestFit="1" customWidth="1"/>
    <col min="15881" max="15881" width="11.83203125" style="145" bestFit="1" customWidth="1"/>
    <col min="15882" max="16128" width="9.33203125" style="145"/>
    <col min="16129" max="16129" width="4.83203125" style="145" bestFit="1" customWidth="1"/>
    <col min="16130" max="16130" width="11.6640625" style="145" bestFit="1" customWidth="1"/>
    <col min="16131" max="16131" width="42.33203125" style="145" bestFit="1" customWidth="1"/>
    <col min="16132" max="16132" width="4.1640625" style="145" bestFit="1" customWidth="1"/>
    <col min="16133" max="16133" width="9.6640625" style="145" bestFit="1" customWidth="1"/>
    <col min="16134" max="16134" width="9.5" style="145" bestFit="1" customWidth="1"/>
    <col min="16135" max="16135" width="13.5" style="145" bestFit="1" customWidth="1"/>
    <col min="16136" max="16136" width="7.83203125" style="145" bestFit="1" customWidth="1"/>
    <col min="16137" max="16137" width="11.83203125" style="145" bestFit="1" customWidth="1"/>
    <col min="16138" max="16384" width="9.33203125" style="145"/>
  </cols>
  <sheetData>
    <row r="3" spans="1:10">
      <c r="A3" s="218"/>
      <c r="B3" s="219" t="s">
        <v>3</v>
      </c>
      <c r="C3" s="218"/>
      <c r="D3" s="218"/>
      <c r="E3" s="218"/>
      <c r="F3" s="218"/>
      <c r="G3" s="218"/>
      <c r="H3" s="218"/>
      <c r="I3" s="218"/>
      <c r="J3" s="218"/>
    </row>
    <row r="4" spans="1:10">
      <c r="A4" s="218"/>
      <c r="B4" s="219" t="s">
        <v>561</v>
      </c>
      <c r="C4" s="218"/>
      <c r="D4" s="218"/>
      <c r="E4" s="218"/>
      <c r="F4" s="218"/>
      <c r="G4" s="218"/>
      <c r="H4" s="218"/>
      <c r="I4" s="218"/>
      <c r="J4" s="218"/>
    </row>
    <row r="5" spans="1:10">
      <c r="A5" s="218"/>
      <c r="B5" s="219" t="s">
        <v>562</v>
      </c>
      <c r="C5" s="218"/>
      <c r="D5" s="218"/>
      <c r="E5" s="218"/>
      <c r="F5" s="218"/>
      <c r="G5" s="218"/>
      <c r="H5" s="218"/>
      <c r="I5" s="218"/>
      <c r="J5" s="218"/>
    </row>
    <row r="6" spans="1:10">
      <c r="A6" s="218"/>
      <c r="B6" s="219" t="s">
        <v>716</v>
      </c>
      <c r="C6" s="218"/>
      <c r="D6" s="218"/>
      <c r="E6" s="218"/>
      <c r="F6" s="218"/>
      <c r="G6" s="218"/>
      <c r="H6" s="218"/>
      <c r="I6" s="218"/>
      <c r="J6" s="218"/>
    </row>
    <row r="7" spans="1:10">
      <c r="A7" s="218"/>
      <c r="B7" s="219" t="s">
        <v>717</v>
      </c>
      <c r="C7" s="218"/>
      <c r="D7" s="218"/>
      <c r="E7" s="218"/>
      <c r="F7" s="218"/>
      <c r="G7" s="218"/>
      <c r="H7" s="218"/>
      <c r="I7" s="218"/>
      <c r="J7" s="218"/>
    </row>
    <row r="8" spans="1:10">
      <c r="A8" s="218"/>
      <c r="B8" s="219"/>
      <c r="C8" s="218"/>
      <c r="D8" s="218"/>
      <c r="E8" s="218"/>
      <c r="F8" s="218"/>
      <c r="G8" s="218"/>
      <c r="H8" s="218"/>
      <c r="I8" s="218"/>
      <c r="J8" s="218"/>
    </row>
    <row r="9" spans="1:10" ht="20.25">
      <c r="A9" s="146" t="s">
        <v>689</v>
      </c>
      <c r="B9" s="146"/>
      <c r="C9" s="220"/>
      <c r="D9" s="221"/>
      <c r="E9" s="220"/>
      <c r="F9" s="221"/>
      <c r="G9" s="220"/>
      <c r="H9" s="221"/>
      <c r="I9" s="220"/>
      <c r="J9" s="218"/>
    </row>
    <row r="10" spans="1:10">
      <c r="A10" s="222" t="s">
        <v>564</v>
      </c>
      <c r="B10" s="222"/>
      <c r="C10" s="222"/>
      <c r="D10" s="223"/>
      <c r="E10" s="222"/>
      <c r="F10" s="223"/>
      <c r="G10" s="222"/>
      <c r="H10" s="223"/>
      <c r="I10" s="222" t="s">
        <v>566</v>
      </c>
      <c r="J10" s="218"/>
    </row>
    <row r="11" spans="1:10">
      <c r="A11" s="145">
        <v>1</v>
      </c>
      <c r="B11" s="183" t="s">
        <v>690</v>
      </c>
      <c r="C11" s="224"/>
      <c r="D11" s="225"/>
      <c r="E11" s="226"/>
      <c r="F11" s="225"/>
      <c r="G11" s="227">
        <v>0</v>
      </c>
      <c r="H11" s="225"/>
      <c r="I11" s="227">
        <f>G25</f>
        <v>0</v>
      </c>
      <c r="J11" s="218"/>
    </row>
    <row r="12" spans="1:10">
      <c r="A12" s="145">
        <v>2</v>
      </c>
      <c r="B12" s="183" t="s">
        <v>691</v>
      </c>
      <c r="C12" s="199"/>
      <c r="D12" s="228"/>
      <c r="E12" s="429">
        <v>3</v>
      </c>
      <c r="F12" s="228"/>
      <c r="G12" s="242">
        <f>I11</f>
        <v>0</v>
      </c>
      <c r="H12" s="228"/>
      <c r="I12" s="201">
        <f>E12*G12/100</f>
        <v>0</v>
      </c>
      <c r="J12" s="218"/>
    </row>
    <row r="13" spans="1:10">
      <c r="A13" s="230">
        <v>3</v>
      </c>
      <c r="B13" s="224" t="s">
        <v>692</v>
      </c>
      <c r="C13" s="224"/>
      <c r="D13" s="225"/>
      <c r="E13" s="226"/>
      <c r="F13" s="225"/>
      <c r="G13" s="227">
        <v>0</v>
      </c>
      <c r="H13" s="225"/>
      <c r="I13" s="227">
        <f>SUM(I11:I12)</f>
        <v>0</v>
      </c>
      <c r="J13" s="218"/>
    </row>
    <row r="14" spans="1:10">
      <c r="A14" s="145">
        <v>4</v>
      </c>
      <c r="B14" s="199" t="s">
        <v>693</v>
      </c>
      <c r="C14" s="199"/>
      <c r="D14" s="228"/>
      <c r="E14" s="229">
        <f>I25</f>
        <v>3</v>
      </c>
      <c r="F14" s="228"/>
      <c r="G14" s="422"/>
      <c r="H14" s="228"/>
      <c r="I14" s="201">
        <f>E14*G14</f>
        <v>0</v>
      </c>
      <c r="J14" s="218"/>
    </row>
    <row r="15" spans="1:10" ht="18.75">
      <c r="A15" s="231">
        <v>5</v>
      </c>
      <c r="B15" s="232" t="s">
        <v>694</v>
      </c>
      <c r="C15" s="224"/>
      <c r="D15" s="225"/>
      <c r="E15" s="226"/>
      <c r="F15" s="225"/>
      <c r="G15" s="227">
        <v>0</v>
      </c>
      <c r="H15" s="225"/>
      <c r="I15" s="233">
        <f>SUM(I13:I14)</f>
        <v>0</v>
      </c>
      <c r="J15" s="218"/>
    </row>
    <row r="16" spans="1:10">
      <c r="A16" s="218"/>
      <c r="B16" s="219"/>
      <c r="C16" s="218"/>
      <c r="D16" s="218"/>
      <c r="E16" s="218"/>
      <c r="F16" s="218"/>
      <c r="G16" s="218"/>
      <c r="H16" s="218"/>
      <c r="I16" s="218"/>
      <c r="J16" s="218"/>
    </row>
    <row r="17" spans="1:9" s="234" customFormat="1" ht="15" customHeight="1">
      <c r="A17" s="234" t="s">
        <v>587</v>
      </c>
    </row>
    <row r="18" spans="1:9" ht="15" customHeight="1">
      <c r="A18" s="170" t="s">
        <v>564</v>
      </c>
      <c r="B18" s="171" t="s">
        <v>588</v>
      </c>
      <c r="C18" s="170" t="s">
        <v>589</v>
      </c>
      <c r="D18" s="170" t="s">
        <v>590</v>
      </c>
      <c r="E18" s="172" t="s">
        <v>591</v>
      </c>
      <c r="F18" s="172" t="s">
        <v>695</v>
      </c>
      <c r="G18" s="173" t="s">
        <v>593</v>
      </c>
      <c r="H18" s="174" t="s">
        <v>594</v>
      </c>
      <c r="I18" s="175" t="s">
        <v>595</v>
      </c>
    </row>
    <row r="19" spans="1:9" s="205" customFormat="1" ht="15" customHeight="1">
      <c r="B19" s="206" t="s">
        <v>718</v>
      </c>
      <c r="E19" s="208"/>
      <c r="F19" s="208"/>
      <c r="G19" s="209"/>
      <c r="H19" s="210"/>
      <c r="I19" s="211"/>
    </row>
    <row r="20" spans="1:9">
      <c r="A20" s="145">
        <v>1</v>
      </c>
      <c r="B20" s="182">
        <v>610670446</v>
      </c>
      <c r="C20" s="183" t="s">
        <v>719</v>
      </c>
      <c r="D20" s="183" t="s">
        <v>171</v>
      </c>
      <c r="E20" s="184">
        <v>1</v>
      </c>
      <c r="F20" s="184">
        <v>2640</v>
      </c>
      <c r="G20" s="423"/>
      <c r="H20" s="186">
        <v>1.2</v>
      </c>
      <c r="I20" s="187">
        <f>E20*H20</f>
        <v>1.2</v>
      </c>
    </row>
    <row r="21" spans="1:9">
      <c r="A21" s="145">
        <v>2</v>
      </c>
      <c r="B21" s="182">
        <v>610679791</v>
      </c>
      <c r="C21" s="183" t="s">
        <v>720</v>
      </c>
      <c r="D21" s="183" t="s">
        <v>171</v>
      </c>
      <c r="E21" s="184">
        <v>1</v>
      </c>
      <c r="F21" s="184">
        <v>1491</v>
      </c>
      <c r="G21" s="423"/>
      <c r="H21" s="186">
        <v>0.5</v>
      </c>
      <c r="I21" s="187">
        <f>E21*H21</f>
        <v>0.5</v>
      </c>
    </row>
    <row r="22" spans="1:9">
      <c r="A22" s="145">
        <v>3</v>
      </c>
      <c r="B22" s="182">
        <v>610672181</v>
      </c>
      <c r="C22" s="183" t="s">
        <v>721</v>
      </c>
      <c r="D22" s="183" t="s">
        <v>171</v>
      </c>
      <c r="E22" s="184">
        <v>1</v>
      </c>
      <c r="F22" s="184">
        <v>344</v>
      </c>
      <c r="G22" s="423"/>
      <c r="H22" s="186">
        <v>0.3</v>
      </c>
      <c r="I22" s="187">
        <f>E22*H22</f>
        <v>0.3</v>
      </c>
    </row>
    <row r="23" spans="1:9">
      <c r="A23" s="145">
        <v>4</v>
      </c>
      <c r="B23" s="182">
        <v>616667471</v>
      </c>
      <c r="C23" s="183" t="s">
        <v>722</v>
      </c>
      <c r="D23" s="183" t="s">
        <v>171</v>
      </c>
      <c r="E23" s="184">
        <v>2</v>
      </c>
      <c r="F23" s="184">
        <v>142</v>
      </c>
      <c r="G23" s="423"/>
      <c r="H23" s="186">
        <v>0.1</v>
      </c>
      <c r="I23" s="187">
        <f>E23*H23</f>
        <v>0.2</v>
      </c>
    </row>
    <row r="24" spans="1:9">
      <c r="A24" s="196">
        <v>5</v>
      </c>
      <c r="B24" s="197">
        <v>330710377</v>
      </c>
      <c r="C24" s="199" t="s">
        <v>723</v>
      </c>
      <c r="D24" s="199" t="s">
        <v>171</v>
      </c>
      <c r="E24" s="200">
        <v>2</v>
      </c>
      <c r="F24" s="200">
        <v>387</v>
      </c>
      <c r="G24" s="422"/>
      <c r="H24" s="202">
        <v>0.4</v>
      </c>
      <c r="I24" s="203">
        <f>E24*H24</f>
        <v>0.8</v>
      </c>
    </row>
    <row r="25" spans="1:9" s="205" customFormat="1" ht="14.25">
      <c r="C25" s="205" t="s">
        <v>709</v>
      </c>
      <c r="G25" s="209">
        <f>SUM(G20:G24)</f>
        <v>0</v>
      </c>
      <c r="I25" s="211">
        <f>SUM(I20:I24)</f>
        <v>3</v>
      </c>
    </row>
    <row r="27" spans="1:9">
      <c r="A27" s="145" t="s">
        <v>585</v>
      </c>
    </row>
    <row r="28" spans="1:9">
      <c r="A28" s="145" t="s">
        <v>586</v>
      </c>
    </row>
  </sheetData>
  <sheetProtection algorithmName="SHA-512" hashValue="ocGf6ztbzZau4VR1yJDB8Azdzg7BdwMi16wTIe5GkZthOp8VbI7RqpZxUauTWfF6ZFxtNdpAsKmFNjmgWmemTw==" saltValue="4InOiidWhb7SLg+36ejFZA==" spinCount="100000" sheet="1" objects="1" scenarios="1" formatCells="0"/>
  <pageMargins left="0.7" right="0.7" top="0.78740157499999996" bottom="0.78740157499999996" header="0.3" footer="0.3"/>
  <pageSetup paperSize="9" scale="86" fitToHeight="0" orientation="portrait" horizontalDpi="4294967293" verticalDpi="300" r:id="rId1"/>
  <headerFooter>
    <oddFooter>&amp;CStrana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3:J31"/>
  <sheetViews>
    <sheetView view="pageBreakPreview" zoomScale="60" zoomScaleNormal="100" workbookViewId="0">
      <selection activeCell="G21" sqref="G21"/>
    </sheetView>
  </sheetViews>
  <sheetFormatPr defaultRowHeight="15"/>
  <cols>
    <col min="1" max="1" width="4.83203125" style="145" bestFit="1" customWidth="1"/>
    <col min="2" max="2" width="15.5" style="145" customWidth="1"/>
    <col min="3" max="3" width="50" style="145" customWidth="1"/>
    <col min="4" max="4" width="4.1640625" style="145" bestFit="1" customWidth="1"/>
    <col min="5" max="5" width="9.6640625" style="145" bestFit="1" customWidth="1"/>
    <col min="6" max="6" width="12.33203125" style="145" bestFit="1" customWidth="1"/>
    <col min="7" max="7" width="14.6640625" style="145" bestFit="1" customWidth="1"/>
    <col min="8" max="8" width="9" style="145" bestFit="1" customWidth="1"/>
    <col min="9" max="9" width="13.1640625" style="145" bestFit="1" customWidth="1"/>
    <col min="10" max="256" width="9.33203125" style="145"/>
    <col min="257" max="257" width="4.83203125" style="145" bestFit="1" customWidth="1"/>
    <col min="258" max="258" width="11.6640625" style="145" bestFit="1" customWidth="1"/>
    <col min="259" max="259" width="45.83203125" style="145" bestFit="1" customWidth="1"/>
    <col min="260" max="260" width="4.1640625" style="145" bestFit="1" customWidth="1"/>
    <col min="261" max="261" width="9.6640625" style="145" bestFit="1" customWidth="1"/>
    <col min="262" max="262" width="9.83203125" style="145" bestFit="1" customWidth="1"/>
    <col min="263" max="263" width="13.5" style="145" bestFit="1" customWidth="1"/>
    <col min="264" max="264" width="7.83203125" style="145" bestFit="1" customWidth="1"/>
    <col min="265" max="265" width="11.83203125" style="145" bestFit="1" customWidth="1"/>
    <col min="266" max="512" width="9.33203125" style="145"/>
    <col min="513" max="513" width="4.83203125" style="145" bestFit="1" customWidth="1"/>
    <col min="514" max="514" width="11.6640625" style="145" bestFit="1" customWidth="1"/>
    <col min="515" max="515" width="45.83203125" style="145" bestFit="1" customWidth="1"/>
    <col min="516" max="516" width="4.1640625" style="145" bestFit="1" customWidth="1"/>
    <col min="517" max="517" width="9.6640625" style="145" bestFit="1" customWidth="1"/>
    <col min="518" max="518" width="9.83203125" style="145" bestFit="1" customWidth="1"/>
    <col min="519" max="519" width="13.5" style="145" bestFit="1" customWidth="1"/>
    <col min="520" max="520" width="7.83203125" style="145" bestFit="1" customWidth="1"/>
    <col min="521" max="521" width="11.83203125" style="145" bestFit="1" customWidth="1"/>
    <col min="522" max="768" width="9.33203125" style="145"/>
    <col min="769" max="769" width="4.83203125" style="145" bestFit="1" customWidth="1"/>
    <col min="770" max="770" width="11.6640625" style="145" bestFit="1" customWidth="1"/>
    <col min="771" max="771" width="45.83203125" style="145" bestFit="1" customWidth="1"/>
    <col min="772" max="772" width="4.1640625" style="145" bestFit="1" customWidth="1"/>
    <col min="773" max="773" width="9.6640625" style="145" bestFit="1" customWidth="1"/>
    <col min="774" max="774" width="9.83203125" style="145" bestFit="1" customWidth="1"/>
    <col min="775" max="775" width="13.5" style="145" bestFit="1" customWidth="1"/>
    <col min="776" max="776" width="7.83203125" style="145" bestFit="1" customWidth="1"/>
    <col min="777" max="777" width="11.83203125" style="145" bestFit="1" customWidth="1"/>
    <col min="778" max="1024" width="9.33203125" style="145"/>
    <col min="1025" max="1025" width="4.83203125" style="145" bestFit="1" customWidth="1"/>
    <col min="1026" max="1026" width="11.6640625" style="145" bestFit="1" customWidth="1"/>
    <col min="1027" max="1027" width="45.83203125" style="145" bestFit="1" customWidth="1"/>
    <col min="1028" max="1028" width="4.1640625" style="145" bestFit="1" customWidth="1"/>
    <col min="1029" max="1029" width="9.6640625" style="145" bestFit="1" customWidth="1"/>
    <col min="1030" max="1030" width="9.83203125" style="145" bestFit="1" customWidth="1"/>
    <col min="1031" max="1031" width="13.5" style="145" bestFit="1" customWidth="1"/>
    <col min="1032" max="1032" width="7.83203125" style="145" bestFit="1" customWidth="1"/>
    <col min="1033" max="1033" width="11.83203125" style="145" bestFit="1" customWidth="1"/>
    <col min="1034" max="1280" width="9.33203125" style="145"/>
    <col min="1281" max="1281" width="4.83203125" style="145" bestFit="1" customWidth="1"/>
    <col min="1282" max="1282" width="11.6640625" style="145" bestFit="1" customWidth="1"/>
    <col min="1283" max="1283" width="45.83203125" style="145" bestFit="1" customWidth="1"/>
    <col min="1284" max="1284" width="4.1640625" style="145" bestFit="1" customWidth="1"/>
    <col min="1285" max="1285" width="9.6640625" style="145" bestFit="1" customWidth="1"/>
    <col min="1286" max="1286" width="9.83203125" style="145" bestFit="1" customWidth="1"/>
    <col min="1287" max="1287" width="13.5" style="145" bestFit="1" customWidth="1"/>
    <col min="1288" max="1288" width="7.83203125" style="145" bestFit="1" customWidth="1"/>
    <col min="1289" max="1289" width="11.83203125" style="145" bestFit="1" customWidth="1"/>
    <col min="1290" max="1536" width="9.33203125" style="145"/>
    <col min="1537" max="1537" width="4.83203125" style="145" bestFit="1" customWidth="1"/>
    <col min="1538" max="1538" width="11.6640625" style="145" bestFit="1" customWidth="1"/>
    <col min="1539" max="1539" width="45.83203125" style="145" bestFit="1" customWidth="1"/>
    <col min="1540" max="1540" width="4.1640625" style="145" bestFit="1" customWidth="1"/>
    <col min="1541" max="1541" width="9.6640625" style="145" bestFit="1" customWidth="1"/>
    <col min="1542" max="1542" width="9.83203125" style="145" bestFit="1" customWidth="1"/>
    <col min="1543" max="1543" width="13.5" style="145" bestFit="1" customWidth="1"/>
    <col min="1544" max="1544" width="7.83203125" style="145" bestFit="1" customWidth="1"/>
    <col min="1545" max="1545" width="11.83203125" style="145" bestFit="1" customWidth="1"/>
    <col min="1546" max="1792" width="9.33203125" style="145"/>
    <col min="1793" max="1793" width="4.83203125" style="145" bestFit="1" customWidth="1"/>
    <col min="1794" max="1794" width="11.6640625" style="145" bestFit="1" customWidth="1"/>
    <col min="1795" max="1795" width="45.83203125" style="145" bestFit="1" customWidth="1"/>
    <col min="1796" max="1796" width="4.1640625" style="145" bestFit="1" customWidth="1"/>
    <col min="1797" max="1797" width="9.6640625" style="145" bestFit="1" customWidth="1"/>
    <col min="1798" max="1798" width="9.83203125" style="145" bestFit="1" customWidth="1"/>
    <col min="1799" max="1799" width="13.5" style="145" bestFit="1" customWidth="1"/>
    <col min="1800" max="1800" width="7.83203125" style="145" bestFit="1" customWidth="1"/>
    <col min="1801" max="1801" width="11.83203125" style="145" bestFit="1" customWidth="1"/>
    <col min="1802" max="2048" width="9.33203125" style="145"/>
    <col min="2049" max="2049" width="4.83203125" style="145" bestFit="1" customWidth="1"/>
    <col min="2050" max="2050" width="11.6640625" style="145" bestFit="1" customWidth="1"/>
    <col min="2051" max="2051" width="45.83203125" style="145" bestFit="1" customWidth="1"/>
    <col min="2052" max="2052" width="4.1640625" style="145" bestFit="1" customWidth="1"/>
    <col min="2053" max="2053" width="9.6640625" style="145" bestFit="1" customWidth="1"/>
    <col min="2054" max="2054" width="9.83203125" style="145" bestFit="1" customWidth="1"/>
    <col min="2055" max="2055" width="13.5" style="145" bestFit="1" customWidth="1"/>
    <col min="2056" max="2056" width="7.83203125" style="145" bestFit="1" customWidth="1"/>
    <col min="2057" max="2057" width="11.83203125" style="145" bestFit="1" customWidth="1"/>
    <col min="2058" max="2304" width="9.33203125" style="145"/>
    <col min="2305" max="2305" width="4.83203125" style="145" bestFit="1" customWidth="1"/>
    <col min="2306" max="2306" width="11.6640625" style="145" bestFit="1" customWidth="1"/>
    <col min="2307" max="2307" width="45.83203125" style="145" bestFit="1" customWidth="1"/>
    <col min="2308" max="2308" width="4.1640625" style="145" bestFit="1" customWidth="1"/>
    <col min="2309" max="2309" width="9.6640625" style="145" bestFit="1" customWidth="1"/>
    <col min="2310" max="2310" width="9.83203125" style="145" bestFit="1" customWidth="1"/>
    <col min="2311" max="2311" width="13.5" style="145" bestFit="1" customWidth="1"/>
    <col min="2312" max="2312" width="7.83203125" style="145" bestFit="1" customWidth="1"/>
    <col min="2313" max="2313" width="11.83203125" style="145" bestFit="1" customWidth="1"/>
    <col min="2314" max="2560" width="9.33203125" style="145"/>
    <col min="2561" max="2561" width="4.83203125" style="145" bestFit="1" customWidth="1"/>
    <col min="2562" max="2562" width="11.6640625" style="145" bestFit="1" customWidth="1"/>
    <col min="2563" max="2563" width="45.83203125" style="145" bestFit="1" customWidth="1"/>
    <col min="2564" max="2564" width="4.1640625" style="145" bestFit="1" customWidth="1"/>
    <col min="2565" max="2565" width="9.6640625" style="145" bestFit="1" customWidth="1"/>
    <col min="2566" max="2566" width="9.83203125" style="145" bestFit="1" customWidth="1"/>
    <col min="2567" max="2567" width="13.5" style="145" bestFit="1" customWidth="1"/>
    <col min="2568" max="2568" width="7.83203125" style="145" bestFit="1" customWidth="1"/>
    <col min="2569" max="2569" width="11.83203125" style="145" bestFit="1" customWidth="1"/>
    <col min="2570" max="2816" width="9.33203125" style="145"/>
    <col min="2817" max="2817" width="4.83203125" style="145" bestFit="1" customWidth="1"/>
    <col min="2818" max="2818" width="11.6640625" style="145" bestFit="1" customWidth="1"/>
    <col min="2819" max="2819" width="45.83203125" style="145" bestFit="1" customWidth="1"/>
    <col min="2820" max="2820" width="4.1640625" style="145" bestFit="1" customWidth="1"/>
    <col min="2821" max="2821" width="9.6640625" style="145" bestFit="1" customWidth="1"/>
    <col min="2822" max="2822" width="9.83203125" style="145" bestFit="1" customWidth="1"/>
    <col min="2823" max="2823" width="13.5" style="145" bestFit="1" customWidth="1"/>
    <col min="2824" max="2824" width="7.83203125" style="145" bestFit="1" customWidth="1"/>
    <col min="2825" max="2825" width="11.83203125" style="145" bestFit="1" customWidth="1"/>
    <col min="2826" max="3072" width="9.33203125" style="145"/>
    <col min="3073" max="3073" width="4.83203125" style="145" bestFit="1" customWidth="1"/>
    <col min="3074" max="3074" width="11.6640625" style="145" bestFit="1" customWidth="1"/>
    <col min="3075" max="3075" width="45.83203125" style="145" bestFit="1" customWidth="1"/>
    <col min="3076" max="3076" width="4.1640625" style="145" bestFit="1" customWidth="1"/>
    <col min="3077" max="3077" width="9.6640625" style="145" bestFit="1" customWidth="1"/>
    <col min="3078" max="3078" width="9.83203125" style="145" bestFit="1" customWidth="1"/>
    <col min="3079" max="3079" width="13.5" style="145" bestFit="1" customWidth="1"/>
    <col min="3080" max="3080" width="7.83203125" style="145" bestFit="1" customWidth="1"/>
    <col min="3081" max="3081" width="11.83203125" style="145" bestFit="1" customWidth="1"/>
    <col min="3082" max="3328" width="9.33203125" style="145"/>
    <col min="3329" max="3329" width="4.83203125" style="145" bestFit="1" customWidth="1"/>
    <col min="3330" max="3330" width="11.6640625" style="145" bestFit="1" customWidth="1"/>
    <col min="3331" max="3331" width="45.83203125" style="145" bestFit="1" customWidth="1"/>
    <col min="3332" max="3332" width="4.1640625" style="145" bestFit="1" customWidth="1"/>
    <col min="3333" max="3333" width="9.6640625" style="145" bestFit="1" customWidth="1"/>
    <col min="3334" max="3334" width="9.83203125" style="145" bestFit="1" customWidth="1"/>
    <col min="3335" max="3335" width="13.5" style="145" bestFit="1" customWidth="1"/>
    <col min="3336" max="3336" width="7.83203125" style="145" bestFit="1" customWidth="1"/>
    <col min="3337" max="3337" width="11.83203125" style="145" bestFit="1" customWidth="1"/>
    <col min="3338" max="3584" width="9.33203125" style="145"/>
    <col min="3585" max="3585" width="4.83203125" style="145" bestFit="1" customWidth="1"/>
    <col min="3586" max="3586" width="11.6640625" style="145" bestFit="1" customWidth="1"/>
    <col min="3587" max="3587" width="45.83203125" style="145" bestFit="1" customWidth="1"/>
    <col min="3588" max="3588" width="4.1640625" style="145" bestFit="1" customWidth="1"/>
    <col min="3589" max="3589" width="9.6640625" style="145" bestFit="1" customWidth="1"/>
    <col min="3590" max="3590" width="9.83203125" style="145" bestFit="1" customWidth="1"/>
    <col min="3591" max="3591" width="13.5" style="145" bestFit="1" customWidth="1"/>
    <col min="3592" max="3592" width="7.83203125" style="145" bestFit="1" customWidth="1"/>
    <col min="3593" max="3593" width="11.83203125" style="145" bestFit="1" customWidth="1"/>
    <col min="3594" max="3840" width="9.33203125" style="145"/>
    <col min="3841" max="3841" width="4.83203125" style="145" bestFit="1" customWidth="1"/>
    <col min="3842" max="3842" width="11.6640625" style="145" bestFit="1" customWidth="1"/>
    <col min="3843" max="3843" width="45.83203125" style="145" bestFit="1" customWidth="1"/>
    <col min="3844" max="3844" width="4.1640625" style="145" bestFit="1" customWidth="1"/>
    <col min="3845" max="3845" width="9.6640625" style="145" bestFit="1" customWidth="1"/>
    <col min="3846" max="3846" width="9.83203125" style="145" bestFit="1" customWidth="1"/>
    <col min="3847" max="3847" width="13.5" style="145" bestFit="1" customWidth="1"/>
    <col min="3848" max="3848" width="7.83203125" style="145" bestFit="1" customWidth="1"/>
    <col min="3849" max="3849" width="11.83203125" style="145" bestFit="1" customWidth="1"/>
    <col min="3850" max="4096" width="9.33203125" style="145"/>
    <col min="4097" max="4097" width="4.83203125" style="145" bestFit="1" customWidth="1"/>
    <col min="4098" max="4098" width="11.6640625" style="145" bestFit="1" customWidth="1"/>
    <col min="4099" max="4099" width="45.83203125" style="145" bestFit="1" customWidth="1"/>
    <col min="4100" max="4100" width="4.1640625" style="145" bestFit="1" customWidth="1"/>
    <col min="4101" max="4101" width="9.6640625" style="145" bestFit="1" customWidth="1"/>
    <col min="4102" max="4102" width="9.83203125" style="145" bestFit="1" customWidth="1"/>
    <col min="4103" max="4103" width="13.5" style="145" bestFit="1" customWidth="1"/>
    <col min="4104" max="4104" width="7.83203125" style="145" bestFit="1" customWidth="1"/>
    <col min="4105" max="4105" width="11.83203125" style="145" bestFit="1" customWidth="1"/>
    <col min="4106" max="4352" width="9.33203125" style="145"/>
    <col min="4353" max="4353" width="4.83203125" style="145" bestFit="1" customWidth="1"/>
    <col min="4354" max="4354" width="11.6640625" style="145" bestFit="1" customWidth="1"/>
    <col min="4355" max="4355" width="45.83203125" style="145" bestFit="1" customWidth="1"/>
    <col min="4356" max="4356" width="4.1640625" style="145" bestFit="1" customWidth="1"/>
    <col min="4357" max="4357" width="9.6640625" style="145" bestFit="1" customWidth="1"/>
    <col min="4358" max="4358" width="9.83203125" style="145" bestFit="1" customWidth="1"/>
    <col min="4359" max="4359" width="13.5" style="145" bestFit="1" customWidth="1"/>
    <col min="4360" max="4360" width="7.83203125" style="145" bestFit="1" customWidth="1"/>
    <col min="4361" max="4361" width="11.83203125" style="145" bestFit="1" customWidth="1"/>
    <col min="4362" max="4608" width="9.33203125" style="145"/>
    <col min="4609" max="4609" width="4.83203125" style="145" bestFit="1" customWidth="1"/>
    <col min="4610" max="4610" width="11.6640625" style="145" bestFit="1" customWidth="1"/>
    <col min="4611" max="4611" width="45.83203125" style="145" bestFit="1" customWidth="1"/>
    <col min="4612" max="4612" width="4.1640625" style="145" bestFit="1" customWidth="1"/>
    <col min="4613" max="4613" width="9.6640625" style="145" bestFit="1" customWidth="1"/>
    <col min="4614" max="4614" width="9.83203125" style="145" bestFit="1" customWidth="1"/>
    <col min="4615" max="4615" width="13.5" style="145" bestFit="1" customWidth="1"/>
    <col min="4616" max="4616" width="7.83203125" style="145" bestFit="1" customWidth="1"/>
    <col min="4617" max="4617" width="11.83203125" style="145" bestFit="1" customWidth="1"/>
    <col min="4618" max="4864" width="9.33203125" style="145"/>
    <col min="4865" max="4865" width="4.83203125" style="145" bestFit="1" customWidth="1"/>
    <col min="4866" max="4866" width="11.6640625" style="145" bestFit="1" customWidth="1"/>
    <col min="4867" max="4867" width="45.83203125" style="145" bestFit="1" customWidth="1"/>
    <col min="4868" max="4868" width="4.1640625" style="145" bestFit="1" customWidth="1"/>
    <col min="4869" max="4869" width="9.6640625" style="145" bestFit="1" customWidth="1"/>
    <col min="4870" max="4870" width="9.83203125" style="145" bestFit="1" customWidth="1"/>
    <col min="4871" max="4871" width="13.5" style="145" bestFit="1" customWidth="1"/>
    <col min="4872" max="4872" width="7.83203125" style="145" bestFit="1" customWidth="1"/>
    <col min="4873" max="4873" width="11.83203125" style="145" bestFit="1" customWidth="1"/>
    <col min="4874" max="5120" width="9.33203125" style="145"/>
    <col min="5121" max="5121" width="4.83203125" style="145" bestFit="1" customWidth="1"/>
    <col min="5122" max="5122" width="11.6640625" style="145" bestFit="1" customWidth="1"/>
    <col min="5123" max="5123" width="45.83203125" style="145" bestFit="1" customWidth="1"/>
    <col min="5124" max="5124" width="4.1640625" style="145" bestFit="1" customWidth="1"/>
    <col min="5125" max="5125" width="9.6640625" style="145" bestFit="1" customWidth="1"/>
    <col min="5126" max="5126" width="9.83203125" style="145" bestFit="1" customWidth="1"/>
    <col min="5127" max="5127" width="13.5" style="145" bestFit="1" customWidth="1"/>
    <col min="5128" max="5128" width="7.83203125" style="145" bestFit="1" customWidth="1"/>
    <col min="5129" max="5129" width="11.83203125" style="145" bestFit="1" customWidth="1"/>
    <col min="5130" max="5376" width="9.33203125" style="145"/>
    <col min="5377" max="5377" width="4.83203125" style="145" bestFit="1" customWidth="1"/>
    <col min="5378" max="5378" width="11.6640625" style="145" bestFit="1" customWidth="1"/>
    <col min="5379" max="5379" width="45.83203125" style="145" bestFit="1" customWidth="1"/>
    <col min="5380" max="5380" width="4.1640625" style="145" bestFit="1" customWidth="1"/>
    <col min="5381" max="5381" width="9.6640625" style="145" bestFit="1" customWidth="1"/>
    <col min="5382" max="5382" width="9.83203125" style="145" bestFit="1" customWidth="1"/>
    <col min="5383" max="5383" width="13.5" style="145" bestFit="1" customWidth="1"/>
    <col min="5384" max="5384" width="7.83203125" style="145" bestFit="1" customWidth="1"/>
    <col min="5385" max="5385" width="11.83203125" style="145" bestFit="1" customWidth="1"/>
    <col min="5386" max="5632" width="9.33203125" style="145"/>
    <col min="5633" max="5633" width="4.83203125" style="145" bestFit="1" customWidth="1"/>
    <col min="5634" max="5634" width="11.6640625" style="145" bestFit="1" customWidth="1"/>
    <col min="5635" max="5635" width="45.83203125" style="145" bestFit="1" customWidth="1"/>
    <col min="5636" max="5636" width="4.1640625" style="145" bestFit="1" customWidth="1"/>
    <col min="5637" max="5637" width="9.6640625" style="145" bestFit="1" customWidth="1"/>
    <col min="5638" max="5638" width="9.83203125" style="145" bestFit="1" customWidth="1"/>
    <col min="5639" max="5639" width="13.5" style="145" bestFit="1" customWidth="1"/>
    <col min="5640" max="5640" width="7.83203125" style="145" bestFit="1" customWidth="1"/>
    <col min="5641" max="5641" width="11.83203125" style="145" bestFit="1" customWidth="1"/>
    <col min="5642" max="5888" width="9.33203125" style="145"/>
    <col min="5889" max="5889" width="4.83203125" style="145" bestFit="1" customWidth="1"/>
    <col min="5890" max="5890" width="11.6640625" style="145" bestFit="1" customWidth="1"/>
    <col min="5891" max="5891" width="45.83203125" style="145" bestFit="1" customWidth="1"/>
    <col min="5892" max="5892" width="4.1640625" style="145" bestFit="1" customWidth="1"/>
    <col min="5893" max="5893" width="9.6640625" style="145" bestFit="1" customWidth="1"/>
    <col min="5894" max="5894" width="9.83203125" style="145" bestFit="1" customWidth="1"/>
    <col min="5895" max="5895" width="13.5" style="145" bestFit="1" customWidth="1"/>
    <col min="5896" max="5896" width="7.83203125" style="145" bestFit="1" customWidth="1"/>
    <col min="5897" max="5897" width="11.83203125" style="145" bestFit="1" customWidth="1"/>
    <col min="5898" max="6144" width="9.33203125" style="145"/>
    <col min="6145" max="6145" width="4.83203125" style="145" bestFit="1" customWidth="1"/>
    <col min="6146" max="6146" width="11.6640625" style="145" bestFit="1" customWidth="1"/>
    <col min="6147" max="6147" width="45.83203125" style="145" bestFit="1" customWidth="1"/>
    <col min="6148" max="6148" width="4.1640625" style="145" bestFit="1" customWidth="1"/>
    <col min="6149" max="6149" width="9.6640625" style="145" bestFit="1" customWidth="1"/>
    <col min="6150" max="6150" width="9.83203125" style="145" bestFit="1" customWidth="1"/>
    <col min="6151" max="6151" width="13.5" style="145" bestFit="1" customWidth="1"/>
    <col min="6152" max="6152" width="7.83203125" style="145" bestFit="1" customWidth="1"/>
    <col min="6153" max="6153" width="11.83203125" style="145" bestFit="1" customWidth="1"/>
    <col min="6154" max="6400" width="9.33203125" style="145"/>
    <col min="6401" max="6401" width="4.83203125" style="145" bestFit="1" customWidth="1"/>
    <col min="6402" max="6402" width="11.6640625" style="145" bestFit="1" customWidth="1"/>
    <col min="6403" max="6403" width="45.83203125" style="145" bestFit="1" customWidth="1"/>
    <col min="6404" max="6404" width="4.1640625" style="145" bestFit="1" customWidth="1"/>
    <col min="6405" max="6405" width="9.6640625" style="145" bestFit="1" customWidth="1"/>
    <col min="6406" max="6406" width="9.83203125" style="145" bestFit="1" customWidth="1"/>
    <col min="6407" max="6407" width="13.5" style="145" bestFit="1" customWidth="1"/>
    <col min="6408" max="6408" width="7.83203125" style="145" bestFit="1" customWidth="1"/>
    <col min="6409" max="6409" width="11.83203125" style="145" bestFit="1" customWidth="1"/>
    <col min="6410" max="6656" width="9.33203125" style="145"/>
    <col min="6657" max="6657" width="4.83203125" style="145" bestFit="1" customWidth="1"/>
    <col min="6658" max="6658" width="11.6640625" style="145" bestFit="1" customWidth="1"/>
    <col min="6659" max="6659" width="45.83203125" style="145" bestFit="1" customWidth="1"/>
    <col min="6660" max="6660" width="4.1640625" style="145" bestFit="1" customWidth="1"/>
    <col min="6661" max="6661" width="9.6640625" style="145" bestFit="1" customWidth="1"/>
    <col min="6662" max="6662" width="9.83203125" style="145" bestFit="1" customWidth="1"/>
    <col min="6663" max="6663" width="13.5" style="145" bestFit="1" customWidth="1"/>
    <col min="6664" max="6664" width="7.83203125" style="145" bestFit="1" customWidth="1"/>
    <col min="6665" max="6665" width="11.83203125" style="145" bestFit="1" customWidth="1"/>
    <col min="6666" max="6912" width="9.33203125" style="145"/>
    <col min="6913" max="6913" width="4.83203125" style="145" bestFit="1" customWidth="1"/>
    <col min="6914" max="6914" width="11.6640625" style="145" bestFit="1" customWidth="1"/>
    <col min="6915" max="6915" width="45.83203125" style="145" bestFit="1" customWidth="1"/>
    <col min="6916" max="6916" width="4.1640625" style="145" bestFit="1" customWidth="1"/>
    <col min="6917" max="6917" width="9.6640625" style="145" bestFit="1" customWidth="1"/>
    <col min="6918" max="6918" width="9.83203125" style="145" bestFit="1" customWidth="1"/>
    <col min="6919" max="6919" width="13.5" style="145" bestFit="1" customWidth="1"/>
    <col min="6920" max="6920" width="7.83203125" style="145" bestFit="1" customWidth="1"/>
    <col min="6921" max="6921" width="11.83203125" style="145" bestFit="1" customWidth="1"/>
    <col min="6922" max="7168" width="9.33203125" style="145"/>
    <col min="7169" max="7169" width="4.83203125" style="145" bestFit="1" customWidth="1"/>
    <col min="7170" max="7170" width="11.6640625" style="145" bestFit="1" customWidth="1"/>
    <col min="7171" max="7171" width="45.83203125" style="145" bestFit="1" customWidth="1"/>
    <col min="7172" max="7172" width="4.1640625" style="145" bestFit="1" customWidth="1"/>
    <col min="7173" max="7173" width="9.6640625" style="145" bestFit="1" customWidth="1"/>
    <col min="7174" max="7174" width="9.83203125" style="145" bestFit="1" customWidth="1"/>
    <col min="7175" max="7175" width="13.5" style="145" bestFit="1" customWidth="1"/>
    <col min="7176" max="7176" width="7.83203125" style="145" bestFit="1" customWidth="1"/>
    <col min="7177" max="7177" width="11.83203125" style="145" bestFit="1" customWidth="1"/>
    <col min="7178" max="7424" width="9.33203125" style="145"/>
    <col min="7425" max="7425" width="4.83203125" style="145" bestFit="1" customWidth="1"/>
    <col min="7426" max="7426" width="11.6640625" style="145" bestFit="1" customWidth="1"/>
    <col min="7427" max="7427" width="45.83203125" style="145" bestFit="1" customWidth="1"/>
    <col min="7428" max="7428" width="4.1640625" style="145" bestFit="1" customWidth="1"/>
    <col min="7429" max="7429" width="9.6640625" style="145" bestFit="1" customWidth="1"/>
    <col min="7430" max="7430" width="9.83203125" style="145" bestFit="1" customWidth="1"/>
    <col min="7431" max="7431" width="13.5" style="145" bestFit="1" customWidth="1"/>
    <col min="7432" max="7432" width="7.83203125" style="145" bestFit="1" customWidth="1"/>
    <col min="7433" max="7433" width="11.83203125" style="145" bestFit="1" customWidth="1"/>
    <col min="7434" max="7680" width="9.33203125" style="145"/>
    <col min="7681" max="7681" width="4.83203125" style="145" bestFit="1" customWidth="1"/>
    <col min="7682" max="7682" width="11.6640625" style="145" bestFit="1" customWidth="1"/>
    <col min="7683" max="7683" width="45.83203125" style="145" bestFit="1" customWidth="1"/>
    <col min="7684" max="7684" width="4.1640625" style="145" bestFit="1" customWidth="1"/>
    <col min="7685" max="7685" width="9.6640625" style="145" bestFit="1" customWidth="1"/>
    <col min="7686" max="7686" width="9.83203125" style="145" bestFit="1" customWidth="1"/>
    <col min="7687" max="7687" width="13.5" style="145" bestFit="1" customWidth="1"/>
    <col min="7688" max="7688" width="7.83203125" style="145" bestFit="1" customWidth="1"/>
    <col min="7689" max="7689" width="11.83203125" style="145" bestFit="1" customWidth="1"/>
    <col min="7690" max="7936" width="9.33203125" style="145"/>
    <col min="7937" max="7937" width="4.83203125" style="145" bestFit="1" customWidth="1"/>
    <col min="7938" max="7938" width="11.6640625" style="145" bestFit="1" customWidth="1"/>
    <col min="7939" max="7939" width="45.83203125" style="145" bestFit="1" customWidth="1"/>
    <col min="7940" max="7940" width="4.1640625" style="145" bestFit="1" customWidth="1"/>
    <col min="7941" max="7941" width="9.6640625" style="145" bestFit="1" customWidth="1"/>
    <col min="7942" max="7942" width="9.83203125" style="145" bestFit="1" customWidth="1"/>
    <col min="7943" max="7943" width="13.5" style="145" bestFit="1" customWidth="1"/>
    <col min="7944" max="7944" width="7.83203125" style="145" bestFit="1" customWidth="1"/>
    <col min="7945" max="7945" width="11.83203125" style="145" bestFit="1" customWidth="1"/>
    <col min="7946" max="8192" width="9.33203125" style="145"/>
    <col min="8193" max="8193" width="4.83203125" style="145" bestFit="1" customWidth="1"/>
    <col min="8194" max="8194" width="11.6640625" style="145" bestFit="1" customWidth="1"/>
    <col min="8195" max="8195" width="45.83203125" style="145" bestFit="1" customWidth="1"/>
    <col min="8196" max="8196" width="4.1640625" style="145" bestFit="1" customWidth="1"/>
    <col min="8197" max="8197" width="9.6640625" style="145" bestFit="1" customWidth="1"/>
    <col min="8198" max="8198" width="9.83203125" style="145" bestFit="1" customWidth="1"/>
    <col min="8199" max="8199" width="13.5" style="145" bestFit="1" customWidth="1"/>
    <col min="8200" max="8200" width="7.83203125" style="145" bestFit="1" customWidth="1"/>
    <col min="8201" max="8201" width="11.83203125" style="145" bestFit="1" customWidth="1"/>
    <col min="8202" max="8448" width="9.33203125" style="145"/>
    <col min="8449" max="8449" width="4.83203125" style="145" bestFit="1" customWidth="1"/>
    <col min="8450" max="8450" width="11.6640625" style="145" bestFit="1" customWidth="1"/>
    <col min="8451" max="8451" width="45.83203125" style="145" bestFit="1" customWidth="1"/>
    <col min="8452" max="8452" width="4.1640625" style="145" bestFit="1" customWidth="1"/>
    <col min="8453" max="8453" width="9.6640625" style="145" bestFit="1" customWidth="1"/>
    <col min="8454" max="8454" width="9.83203125" style="145" bestFit="1" customWidth="1"/>
    <col min="8455" max="8455" width="13.5" style="145" bestFit="1" customWidth="1"/>
    <col min="8456" max="8456" width="7.83203125" style="145" bestFit="1" customWidth="1"/>
    <col min="8457" max="8457" width="11.83203125" style="145" bestFit="1" customWidth="1"/>
    <col min="8458" max="8704" width="9.33203125" style="145"/>
    <col min="8705" max="8705" width="4.83203125" style="145" bestFit="1" customWidth="1"/>
    <col min="8706" max="8706" width="11.6640625" style="145" bestFit="1" customWidth="1"/>
    <col min="8707" max="8707" width="45.83203125" style="145" bestFit="1" customWidth="1"/>
    <col min="8708" max="8708" width="4.1640625" style="145" bestFit="1" customWidth="1"/>
    <col min="8709" max="8709" width="9.6640625" style="145" bestFit="1" customWidth="1"/>
    <col min="8710" max="8710" width="9.83203125" style="145" bestFit="1" customWidth="1"/>
    <col min="8711" max="8711" width="13.5" style="145" bestFit="1" customWidth="1"/>
    <col min="8712" max="8712" width="7.83203125" style="145" bestFit="1" customWidth="1"/>
    <col min="8713" max="8713" width="11.83203125" style="145" bestFit="1" customWidth="1"/>
    <col min="8714" max="8960" width="9.33203125" style="145"/>
    <col min="8961" max="8961" width="4.83203125" style="145" bestFit="1" customWidth="1"/>
    <col min="8962" max="8962" width="11.6640625" style="145" bestFit="1" customWidth="1"/>
    <col min="8963" max="8963" width="45.83203125" style="145" bestFit="1" customWidth="1"/>
    <col min="8964" max="8964" width="4.1640625" style="145" bestFit="1" customWidth="1"/>
    <col min="8965" max="8965" width="9.6640625" style="145" bestFit="1" customWidth="1"/>
    <col min="8966" max="8966" width="9.83203125" style="145" bestFit="1" customWidth="1"/>
    <col min="8967" max="8967" width="13.5" style="145" bestFit="1" customWidth="1"/>
    <col min="8968" max="8968" width="7.83203125" style="145" bestFit="1" customWidth="1"/>
    <col min="8969" max="8969" width="11.83203125" style="145" bestFit="1" customWidth="1"/>
    <col min="8970" max="9216" width="9.33203125" style="145"/>
    <col min="9217" max="9217" width="4.83203125" style="145" bestFit="1" customWidth="1"/>
    <col min="9218" max="9218" width="11.6640625" style="145" bestFit="1" customWidth="1"/>
    <col min="9219" max="9219" width="45.83203125" style="145" bestFit="1" customWidth="1"/>
    <col min="9220" max="9220" width="4.1640625" style="145" bestFit="1" customWidth="1"/>
    <col min="9221" max="9221" width="9.6640625" style="145" bestFit="1" customWidth="1"/>
    <col min="9222" max="9222" width="9.83203125" style="145" bestFit="1" customWidth="1"/>
    <col min="9223" max="9223" width="13.5" style="145" bestFit="1" customWidth="1"/>
    <col min="9224" max="9224" width="7.83203125" style="145" bestFit="1" customWidth="1"/>
    <col min="9225" max="9225" width="11.83203125" style="145" bestFit="1" customWidth="1"/>
    <col min="9226" max="9472" width="9.33203125" style="145"/>
    <col min="9473" max="9473" width="4.83203125" style="145" bestFit="1" customWidth="1"/>
    <col min="9474" max="9474" width="11.6640625" style="145" bestFit="1" customWidth="1"/>
    <col min="9475" max="9475" width="45.83203125" style="145" bestFit="1" customWidth="1"/>
    <col min="9476" max="9476" width="4.1640625" style="145" bestFit="1" customWidth="1"/>
    <col min="9477" max="9477" width="9.6640625" style="145" bestFit="1" customWidth="1"/>
    <col min="9478" max="9478" width="9.83203125" style="145" bestFit="1" customWidth="1"/>
    <col min="9479" max="9479" width="13.5" style="145" bestFit="1" customWidth="1"/>
    <col min="9480" max="9480" width="7.83203125" style="145" bestFit="1" customWidth="1"/>
    <col min="9481" max="9481" width="11.83203125" style="145" bestFit="1" customWidth="1"/>
    <col min="9482" max="9728" width="9.33203125" style="145"/>
    <col min="9729" max="9729" width="4.83203125" style="145" bestFit="1" customWidth="1"/>
    <col min="9730" max="9730" width="11.6640625" style="145" bestFit="1" customWidth="1"/>
    <col min="9731" max="9731" width="45.83203125" style="145" bestFit="1" customWidth="1"/>
    <col min="9732" max="9732" width="4.1640625" style="145" bestFit="1" customWidth="1"/>
    <col min="9733" max="9733" width="9.6640625" style="145" bestFit="1" customWidth="1"/>
    <col min="9734" max="9734" width="9.83203125" style="145" bestFit="1" customWidth="1"/>
    <col min="9735" max="9735" width="13.5" style="145" bestFit="1" customWidth="1"/>
    <col min="9736" max="9736" width="7.83203125" style="145" bestFit="1" customWidth="1"/>
    <col min="9737" max="9737" width="11.83203125" style="145" bestFit="1" customWidth="1"/>
    <col min="9738" max="9984" width="9.33203125" style="145"/>
    <col min="9985" max="9985" width="4.83203125" style="145" bestFit="1" customWidth="1"/>
    <col min="9986" max="9986" width="11.6640625" style="145" bestFit="1" customWidth="1"/>
    <col min="9987" max="9987" width="45.83203125" style="145" bestFit="1" customWidth="1"/>
    <col min="9988" max="9988" width="4.1640625" style="145" bestFit="1" customWidth="1"/>
    <col min="9989" max="9989" width="9.6640625" style="145" bestFit="1" customWidth="1"/>
    <col min="9990" max="9990" width="9.83203125" style="145" bestFit="1" customWidth="1"/>
    <col min="9991" max="9991" width="13.5" style="145" bestFit="1" customWidth="1"/>
    <col min="9992" max="9992" width="7.83203125" style="145" bestFit="1" customWidth="1"/>
    <col min="9993" max="9993" width="11.83203125" style="145" bestFit="1" customWidth="1"/>
    <col min="9994" max="10240" width="9.33203125" style="145"/>
    <col min="10241" max="10241" width="4.83203125" style="145" bestFit="1" customWidth="1"/>
    <col min="10242" max="10242" width="11.6640625" style="145" bestFit="1" customWidth="1"/>
    <col min="10243" max="10243" width="45.83203125" style="145" bestFit="1" customWidth="1"/>
    <col min="10244" max="10244" width="4.1640625" style="145" bestFit="1" customWidth="1"/>
    <col min="10245" max="10245" width="9.6640625" style="145" bestFit="1" customWidth="1"/>
    <col min="10246" max="10246" width="9.83203125" style="145" bestFit="1" customWidth="1"/>
    <col min="10247" max="10247" width="13.5" style="145" bestFit="1" customWidth="1"/>
    <col min="10248" max="10248" width="7.83203125" style="145" bestFit="1" customWidth="1"/>
    <col min="10249" max="10249" width="11.83203125" style="145" bestFit="1" customWidth="1"/>
    <col min="10250" max="10496" width="9.33203125" style="145"/>
    <col min="10497" max="10497" width="4.83203125" style="145" bestFit="1" customWidth="1"/>
    <col min="10498" max="10498" width="11.6640625" style="145" bestFit="1" customWidth="1"/>
    <col min="10499" max="10499" width="45.83203125" style="145" bestFit="1" customWidth="1"/>
    <col min="10500" max="10500" width="4.1640625" style="145" bestFit="1" customWidth="1"/>
    <col min="10501" max="10501" width="9.6640625" style="145" bestFit="1" customWidth="1"/>
    <col min="10502" max="10502" width="9.83203125" style="145" bestFit="1" customWidth="1"/>
    <col min="10503" max="10503" width="13.5" style="145" bestFit="1" customWidth="1"/>
    <col min="10504" max="10504" width="7.83203125" style="145" bestFit="1" customWidth="1"/>
    <col min="10505" max="10505" width="11.83203125" style="145" bestFit="1" customWidth="1"/>
    <col min="10506" max="10752" width="9.33203125" style="145"/>
    <col min="10753" max="10753" width="4.83203125" style="145" bestFit="1" customWidth="1"/>
    <col min="10754" max="10754" width="11.6640625" style="145" bestFit="1" customWidth="1"/>
    <col min="10755" max="10755" width="45.83203125" style="145" bestFit="1" customWidth="1"/>
    <col min="10756" max="10756" width="4.1640625" style="145" bestFit="1" customWidth="1"/>
    <col min="10757" max="10757" width="9.6640625" style="145" bestFit="1" customWidth="1"/>
    <col min="10758" max="10758" width="9.83203125" style="145" bestFit="1" customWidth="1"/>
    <col min="10759" max="10759" width="13.5" style="145" bestFit="1" customWidth="1"/>
    <col min="10760" max="10760" width="7.83203125" style="145" bestFit="1" customWidth="1"/>
    <col min="10761" max="10761" width="11.83203125" style="145" bestFit="1" customWidth="1"/>
    <col min="10762" max="11008" width="9.33203125" style="145"/>
    <col min="11009" max="11009" width="4.83203125" style="145" bestFit="1" customWidth="1"/>
    <col min="11010" max="11010" width="11.6640625" style="145" bestFit="1" customWidth="1"/>
    <col min="11011" max="11011" width="45.83203125" style="145" bestFit="1" customWidth="1"/>
    <col min="11012" max="11012" width="4.1640625" style="145" bestFit="1" customWidth="1"/>
    <col min="11013" max="11013" width="9.6640625" style="145" bestFit="1" customWidth="1"/>
    <col min="11014" max="11014" width="9.83203125" style="145" bestFit="1" customWidth="1"/>
    <col min="11015" max="11015" width="13.5" style="145" bestFit="1" customWidth="1"/>
    <col min="11016" max="11016" width="7.83203125" style="145" bestFit="1" customWidth="1"/>
    <col min="11017" max="11017" width="11.83203125" style="145" bestFit="1" customWidth="1"/>
    <col min="11018" max="11264" width="9.33203125" style="145"/>
    <col min="11265" max="11265" width="4.83203125" style="145" bestFit="1" customWidth="1"/>
    <col min="11266" max="11266" width="11.6640625" style="145" bestFit="1" customWidth="1"/>
    <col min="11267" max="11267" width="45.83203125" style="145" bestFit="1" customWidth="1"/>
    <col min="11268" max="11268" width="4.1640625" style="145" bestFit="1" customWidth="1"/>
    <col min="11269" max="11269" width="9.6640625" style="145" bestFit="1" customWidth="1"/>
    <col min="11270" max="11270" width="9.83203125" style="145" bestFit="1" customWidth="1"/>
    <col min="11271" max="11271" width="13.5" style="145" bestFit="1" customWidth="1"/>
    <col min="11272" max="11272" width="7.83203125" style="145" bestFit="1" customWidth="1"/>
    <col min="11273" max="11273" width="11.83203125" style="145" bestFit="1" customWidth="1"/>
    <col min="11274" max="11520" width="9.33203125" style="145"/>
    <col min="11521" max="11521" width="4.83203125" style="145" bestFit="1" customWidth="1"/>
    <col min="11522" max="11522" width="11.6640625" style="145" bestFit="1" customWidth="1"/>
    <col min="11523" max="11523" width="45.83203125" style="145" bestFit="1" customWidth="1"/>
    <col min="11524" max="11524" width="4.1640625" style="145" bestFit="1" customWidth="1"/>
    <col min="11525" max="11525" width="9.6640625" style="145" bestFit="1" customWidth="1"/>
    <col min="11526" max="11526" width="9.83203125" style="145" bestFit="1" customWidth="1"/>
    <col min="11527" max="11527" width="13.5" style="145" bestFit="1" customWidth="1"/>
    <col min="11528" max="11528" width="7.83203125" style="145" bestFit="1" customWidth="1"/>
    <col min="11529" max="11529" width="11.83203125" style="145" bestFit="1" customWidth="1"/>
    <col min="11530" max="11776" width="9.33203125" style="145"/>
    <col min="11777" max="11777" width="4.83203125" style="145" bestFit="1" customWidth="1"/>
    <col min="11778" max="11778" width="11.6640625" style="145" bestFit="1" customWidth="1"/>
    <col min="11779" max="11779" width="45.83203125" style="145" bestFit="1" customWidth="1"/>
    <col min="11780" max="11780" width="4.1640625" style="145" bestFit="1" customWidth="1"/>
    <col min="11781" max="11781" width="9.6640625" style="145" bestFit="1" customWidth="1"/>
    <col min="11782" max="11782" width="9.83203125" style="145" bestFit="1" customWidth="1"/>
    <col min="11783" max="11783" width="13.5" style="145" bestFit="1" customWidth="1"/>
    <col min="11784" max="11784" width="7.83203125" style="145" bestFit="1" customWidth="1"/>
    <col min="11785" max="11785" width="11.83203125" style="145" bestFit="1" customWidth="1"/>
    <col min="11786" max="12032" width="9.33203125" style="145"/>
    <col min="12033" max="12033" width="4.83203125" style="145" bestFit="1" customWidth="1"/>
    <col min="12034" max="12034" width="11.6640625" style="145" bestFit="1" customWidth="1"/>
    <col min="12035" max="12035" width="45.83203125" style="145" bestFit="1" customWidth="1"/>
    <col min="12036" max="12036" width="4.1640625" style="145" bestFit="1" customWidth="1"/>
    <col min="12037" max="12037" width="9.6640625" style="145" bestFit="1" customWidth="1"/>
    <col min="12038" max="12038" width="9.83203125" style="145" bestFit="1" customWidth="1"/>
    <col min="12039" max="12039" width="13.5" style="145" bestFit="1" customWidth="1"/>
    <col min="12040" max="12040" width="7.83203125" style="145" bestFit="1" customWidth="1"/>
    <col min="12041" max="12041" width="11.83203125" style="145" bestFit="1" customWidth="1"/>
    <col min="12042" max="12288" width="9.33203125" style="145"/>
    <col min="12289" max="12289" width="4.83203125" style="145" bestFit="1" customWidth="1"/>
    <col min="12290" max="12290" width="11.6640625" style="145" bestFit="1" customWidth="1"/>
    <col min="12291" max="12291" width="45.83203125" style="145" bestFit="1" customWidth="1"/>
    <col min="12292" max="12292" width="4.1640625" style="145" bestFit="1" customWidth="1"/>
    <col min="12293" max="12293" width="9.6640625" style="145" bestFit="1" customWidth="1"/>
    <col min="12294" max="12294" width="9.83203125" style="145" bestFit="1" customWidth="1"/>
    <col min="12295" max="12295" width="13.5" style="145" bestFit="1" customWidth="1"/>
    <col min="12296" max="12296" width="7.83203125" style="145" bestFit="1" customWidth="1"/>
    <col min="12297" max="12297" width="11.83203125" style="145" bestFit="1" customWidth="1"/>
    <col min="12298" max="12544" width="9.33203125" style="145"/>
    <col min="12545" max="12545" width="4.83203125" style="145" bestFit="1" customWidth="1"/>
    <col min="12546" max="12546" width="11.6640625" style="145" bestFit="1" customWidth="1"/>
    <col min="12547" max="12547" width="45.83203125" style="145" bestFit="1" customWidth="1"/>
    <col min="12548" max="12548" width="4.1640625" style="145" bestFit="1" customWidth="1"/>
    <col min="12549" max="12549" width="9.6640625" style="145" bestFit="1" customWidth="1"/>
    <col min="12550" max="12550" width="9.83203125" style="145" bestFit="1" customWidth="1"/>
    <col min="12551" max="12551" width="13.5" style="145" bestFit="1" customWidth="1"/>
    <col min="12552" max="12552" width="7.83203125" style="145" bestFit="1" customWidth="1"/>
    <col min="12553" max="12553" width="11.83203125" style="145" bestFit="1" customWidth="1"/>
    <col min="12554" max="12800" width="9.33203125" style="145"/>
    <col min="12801" max="12801" width="4.83203125" style="145" bestFit="1" customWidth="1"/>
    <col min="12802" max="12802" width="11.6640625" style="145" bestFit="1" customWidth="1"/>
    <col min="12803" max="12803" width="45.83203125" style="145" bestFit="1" customWidth="1"/>
    <col min="12804" max="12804" width="4.1640625" style="145" bestFit="1" customWidth="1"/>
    <col min="12805" max="12805" width="9.6640625" style="145" bestFit="1" customWidth="1"/>
    <col min="12806" max="12806" width="9.83203125" style="145" bestFit="1" customWidth="1"/>
    <col min="12807" max="12807" width="13.5" style="145" bestFit="1" customWidth="1"/>
    <col min="12808" max="12808" width="7.83203125" style="145" bestFit="1" customWidth="1"/>
    <col min="12809" max="12809" width="11.83203125" style="145" bestFit="1" customWidth="1"/>
    <col min="12810" max="13056" width="9.33203125" style="145"/>
    <col min="13057" max="13057" width="4.83203125" style="145" bestFit="1" customWidth="1"/>
    <col min="13058" max="13058" width="11.6640625" style="145" bestFit="1" customWidth="1"/>
    <col min="13059" max="13059" width="45.83203125" style="145" bestFit="1" customWidth="1"/>
    <col min="13060" max="13060" width="4.1640625" style="145" bestFit="1" customWidth="1"/>
    <col min="13061" max="13061" width="9.6640625" style="145" bestFit="1" customWidth="1"/>
    <col min="13062" max="13062" width="9.83203125" style="145" bestFit="1" customWidth="1"/>
    <col min="13063" max="13063" width="13.5" style="145" bestFit="1" customWidth="1"/>
    <col min="13064" max="13064" width="7.83203125" style="145" bestFit="1" customWidth="1"/>
    <col min="13065" max="13065" width="11.83203125" style="145" bestFit="1" customWidth="1"/>
    <col min="13066" max="13312" width="9.33203125" style="145"/>
    <col min="13313" max="13313" width="4.83203125" style="145" bestFit="1" customWidth="1"/>
    <col min="13314" max="13314" width="11.6640625" style="145" bestFit="1" customWidth="1"/>
    <col min="13315" max="13315" width="45.83203125" style="145" bestFit="1" customWidth="1"/>
    <col min="13316" max="13316" width="4.1640625" style="145" bestFit="1" customWidth="1"/>
    <col min="13317" max="13317" width="9.6640625" style="145" bestFit="1" customWidth="1"/>
    <col min="13318" max="13318" width="9.83203125" style="145" bestFit="1" customWidth="1"/>
    <col min="13319" max="13319" width="13.5" style="145" bestFit="1" customWidth="1"/>
    <col min="13320" max="13320" width="7.83203125" style="145" bestFit="1" customWidth="1"/>
    <col min="13321" max="13321" width="11.83203125" style="145" bestFit="1" customWidth="1"/>
    <col min="13322" max="13568" width="9.33203125" style="145"/>
    <col min="13569" max="13569" width="4.83203125" style="145" bestFit="1" customWidth="1"/>
    <col min="13570" max="13570" width="11.6640625" style="145" bestFit="1" customWidth="1"/>
    <col min="13571" max="13571" width="45.83203125" style="145" bestFit="1" customWidth="1"/>
    <col min="13572" max="13572" width="4.1640625" style="145" bestFit="1" customWidth="1"/>
    <col min="13573" max="13573" width="9.6640625" style="145" bestFit="1" customWidth="1"/>
    <col min="13574" max="13574" width="9.83203125" style="145" bestFit="1" customWidth="1"/>
    <col min="13575" max="13575" width="13.5" style="145" bestFit="1" customWidth="1"/>
    <col min="13576" max="13576" width="7.83203125" style="145" bestFit="1" customWidth="1"/>
    <col min="13577" max="13577" width="11.83203125" style="145" bestFit="1" customWidth="1"/>
    <col min="13578" max="13824" width="9.33203125" style="145"/>
    <col min="13825" max="13825" width="4.83203125" style="145" bestFit="1" customWidth="1"/>
    <col min="13826" max="13826" width="11.6640625" style="145" bestFit="1" customWidth="1"/>
    <col min="13827" max="13827" width="45.83203125" style="145" bestFit="1" customWidth="1"/>
    <col min="13828" max="13828" width="4.1640625" style="145" bestFit="1" customWidth="1"/>
    <col min="13829" max="13829" width="9.6640625" style="145" bestFit="1" customWidth="1"/>
    <col min="13830" max="13830" width="9.83203125" style="145" bestFit="1" customWidth="1"/>
    <col min="13831" max="13831" width="13.5" style="145" bestFit="1" customWidth="1"/>
    <col min="13832" max="13832" width="7.83203125" style="145" bestFit="1" customWidth="1"/>
    <col min="13833" max="13833" width="11.83203125" style="145" bestFit="1" customWidth="1"/>
    <col min="13834" max="14080" width="9.33203125" style="145"/>
    <col min="14081" max="14081" width="4.83203125" style="145" bestFit="1" customWidth="1"/>
    <col min="14082" max="14082" width="11.6640625" style="145" bestFit="1" customWidth="1"/>
    <col min="14083" max="14083" width="45.83203125" style="145" bestFit="1" customWidth="1"/>
    <col min="14084" max="14084" width="4.1640625" style="145" bestFit="1" customWidth="1"/>
    <col min="14085" max="14085" width="9.6640625" style="145" bestFit="1" customWidth="1"/>
    <col min="14086" max="14086" width="9.83203125" style="145" bestFit="1" customWidth="1"/>
    <col min="14087" max="14087" width="13.5" style="145" bestFit="1" customWidth="1"/>
    <col min="14088" max="14088" width="7.83203125" style="145" bestFit="1" customWidth="1"/>
    <col min="14089" max="14089" width="11.83203125" style="145" bestFit="1" customWidth="1"/>
    <col min="14090" max="14336" width="9.33203125" style="145"/>
    <col min="14337" max="14337" width="4.83203125" style="145" bestFit="1" customWidth="1"/>
    <col min="14338" max="14338" width="11.6640625" style="145" bestFit="1" customWidth="1"/>
    <col min="14339" max="14339" width="45.83203125" style="145" bestFit="1" customWidth="1"/>
    <col min="14340" max="14340" width="4.1640625" style="145" bestFit="1" customWidth="1"/>
    <col min="14341" max="14341" width="9.6640625" style="145" bestFit="1" customWidth="1"/>
    <col min="14342" max="14342" width="9.83203125" style="145" bestFit="1" customWidth="1"/>
    <col min="14343" max="14343" width="13.5" style="145" bestFit="1" customWidth="1"/>
    <col min="14344" max="14344" width="7.83203125" style="145" bestFit="1" customWidth="1"/>
    <col min="14345" max="14345" width="11.83203125" style="145" bestFit="1" customWidth="1"/>
    <col min="14346" max="14592" width="9.33203125" style="145"/>
    <col min="14593" max="14593" width="4.83203125" style="145" bestFit="1" customWidth="1"/>
    <col min="14594" max="14594" width="11.6640625" style="145" bestFit="1" customWidth="1"/>
    <col min="14595" max="14595" width="45.83203125" style="145" bestFit="1" customWidth="1"/>
    <col min="14596" max="14596" width="4.1640625" style="145" bestFit="1" customWidth="1"/>
    <col min="14597" max="14597" width="9.6640625" style="145" bestFit="1" customWidth="1"/>
    <col min="14598" max="14598" width="9.83203125" style="145" bestFit="1" customWidth="1"/>
    <col min="14599" max="14599" width="13.5" style="145" bestFit="1" customWidth="1"/>
    <col min="14600" max="14600" width="7.83203125" style="145" bestFit="1" customWidth="1"/>
    <col min="14601" max="14601" width="11.83203125" style="145" bestFit="1" customWidth="1"/>
    <col min="14602" max="14848" width="9.33203125" style="145"/>
    <col min="14849" max="14849" width="4.83203125" style="145" bestFit="1" customWidth="1"/>
    <col min="14850" max="14850" width="11.6640625" style="145" bestFit="1" customWidth="1"/>
    <col min="14851" max="14851" width="45.83203125" style="145" bestFit="1" customWidth="1"/>
    <col min="14852" max="14852" width="4.1640625" style="145" bestFit="1" customWidth="1"/>
    <col min="14853" max="14853" width="9.6640625" style="145" bestFit="1" customWidth="1"/>
    <col min="14854" max="14854" width="9.83203125" style="145" bestFit="1" customWidth="1"/>
    <col min="14855" max="14855" width="13.5" style="145" bestFit="1" customWidth="1"/>
    <col min="14856" max="14856" width="7.83203125" style="145" bestFit="1" customWidth="1"/>
    <col min="14857" max="14857" width="11.83203125" style="145" bestFit="1" customWidth="1"/>
    <col min="14858" max="15104" width="9.33203125" style="145"/>
    <col min="15105" max="15105" width="4.83203125" style="145" bestFit="1" customWidth="1"/>
    <col min="15106" max="15106" width="11.6640625" style="145" bestFit="1" customWidth="1"/>
    <col min="15107" max="15107" width="45.83203125" style="145" bestFit="1" customWidth="1"/>
    <col min="15108" max="15108" width="4.1640625" style="145" bestFit="1" customWidth="1"/>
    <col min="15109" max="15109" width="9.6640625" style="145" bestFit="1" customWidth="1"/>
    <col min="15110" max="15110" width="9.83203125" style="145" bestFit="1" customWidth="1"/>
    <col min="15111" max="15111" width="13.5" style="145" bestFit="1" customWidth="1"/>
    <col min="15112" max="15112" width="7.83203125" style="145" bestFit="1" customWidth="1"/>
    <col min="15113" max="15113" width="11.83203125" style="145" bestFit="1" customWidth="1"/>
    <col min="15114" max="15360" width="9.33203125" style="145"/>
    <col min="15361" max="15361" width="4.83203125" style="145" bestFit="1" customWidth="1"/>
    <col min="15362" max="15362" width="11.6640625" style="145" bestFit="1" customWidth="1"/>
    <col min="15363" max="15363" width="45.83203125" style="145" bestFit="1" customWidth="1"/>
    <col min="15364" max="15364" width="4.1640625" style="145" bestFit="1" customWidth="1"/>
    <col min="15365" max="15365" width="9.6640625" style="145" bestFit="1" customWidth="1"/>
    <col min="15366" max="15366" width="9.83203125" style="145" bestFit="1" customWidth="1"/>
    <col min="15367" max="15367" width="13.5" style="145" bestFit="1" customWidth="1"/>
    <col min="15368" max="15368" width="7.83203125" style="145" bestFit="1" customWidth="1"/>
    <col min="15369" max="15369" width="11.83203125" style="145" bestFit="1" customWidth="1"/>
    <col min="15370" max="15616" width="9.33203125" style="145"/>
    <col min="15617" max="15617" width="4.83203125" style="145" bestFit="1" customWidth="1"/>
    <col min="15618" max="15618" width="11.6640625" style="145" bestFit="1" customWidth="1"/>
    <col min="15619" max="15619" width="45.83203125" style="145" bestFit="1" customWidth="1"/>
    <col min="15620" max="15620" width="4.1640625" style="145" bestFit="1" customWidth="1"/>
    <col min="15621" max="15621" width="9.6640625" style="145" bestFit="1" customWidth="1"/>
    <col min="15622" max="15622" width="9.83203125" style="145" bestFit="1" customWidth="1"/>
    <col min="15623" max="15623" width="13.5" style="145" bestFit="1" customWidth="1"/>
    <col min="15624" max="15624" width="7.83203125" style="145" bestFit="1" customWidth="1"/>
    <col min="15625" max="15625" width="11.83203125" style="145" bestFit="1" customWidth="1"/>
    <col min="15626" max="15872" width="9.33203125" style="145"/>
    <col min="15873" max="15873" width="4.83203125" style="145" bestFit="1" customWidth="1"/>
    <col min="15874" max="15874" width="11.6640625" style="145" bestFit="1" customWidth="1"/>
    <col min="15875" max="15875" width="45.83203125" style="145" bestFit="1" customWidth="1"/>
    <col min="15876" max="15876" width="4.1640625" style="145" bestFit="1" customWidth="1"/>
    <col min="15877" max="15877" width="9.6640625" style="145" bestFit="1" customWidth="1"/>
    <col min="15878" max="15878" width="9.83203125" style="145" bestFit="1" customWidth="1"/>
    <col min="15879" max="15879" width="13.5" style="145" bestFit="1" customWidth="1"/>
    <col min="15880" max="15880" width="7.83203125" style="145" bestFit="1" customWidth="1"/>
    <col min="15881" max="15881" width="11.83203125" style="145" bestFit="1" customWidth="1"/>
    <col min="15882" max="16128" width="9.33203125" style="145"/>
    <col min="16129" max="16129" width="4.83203125" style="145" bestFit="1" customWidth="1"/>
    <col min="16130" max="16130" width="11.6640625" style="145" bestFit="1" customWidth="1"/>
    <col min="16131" max="16131" width="45.83203125" style="145" bestFit="1" customWidth="1"/>
    <col min="16132" max="16132" width="4.1640625" style="145" bestFit="1" customWidth="1"/>
    <col min="16133" max="16133" width="9.6640625" style="145" bestFit="1" customWidth="1"/>
    <col min="16134" max="16134" width="9.83203125" style="145" bestFit="1" customWidth="1"/>
    <col min="16135" max="16135" width="13.5" style="145" bestFit="1" customWidth="1"/>
    <col min="16136" max="16136" width="7.83203125" style="145" bestFit="1" customWidth="1"/>
    <col min="16137" max="16137" width="11.83203125" style="145" bestFit="1" customWidth="1"/>
    <col min="16138" max="16384" width="9.33203125" style="145"/>
  </cols>
  <sheetData>
    <row r="3" spans="1:10">
      <c r="A3" s="218"/>
      <c r="B3" s="219" t="s">
        <v>3</v>
      </c>
      <c r="C3" s="218"/>
      <c r="D3" s="218"/>
      <c r="E3" s="218"/>
      <c r="F3" s="218"/>
      <c r="G3" s="218"/>
      <c r="H3" s="218"/>
      <c r="I3" s="218"/>
      <c r="J3" s="218"/>
    </row>
    <row r="4" spans="1:10">
      <c r="A4" s="218"/>
      <c r="B4" s="219" t="s">
        <v>561</v>
      </c>
      <c r="C4" s="218"/>
      <c r="D4" s="218"/>
      <c r="E4" s="218"/>
      <c r="F4" s="218"/>
      <c r="G4" s="218"/>
      <c r="H4" s="218"/>
      <c r="I4" s="218"/>
      <c r="J4" s="218"/>
    </row>
    <row r="5" spans="1:10">
      <c r="A5" s="218"/>
      <c r="B5" s="219" t="s">
        <v>562</v>
      </c>
      <c r="C5" s="218"/>
      <c r="D5" s="218"/>
      <c r="E5" s="218"/>
      <c r="F5" s="218"/>
      <c r="G5" s="218"/>
      <c r="H5" s="218"/>
      <c r="I5" s="218"/>
      <c r="J5" s="218"/>
    </row>
    <row r="6" spans="1:10">
      <c r="A6" s="218"/>
      <c r="B6" s="219" t="s">
        <v>724</v>
      </c>
      <c r="C6" s="218"/>
      <c r="D6" s="218"/>
      <c r="E6" s="218"/>
      <c r="F6" s="218"/>
      <c r="G6" s="218"/>
      <c r="H6" s="218"/>
      <c r="I6" s="218"/>
      <c r="J6" s="218"/>
    </row>
    <row r="7" spans="1:10">
      <c r="A7" s="218"/>
      <c r="B7" s="219" t="s">
        <v>725</v>
      </c>
      <c r="C7" s="218"/>
      <c r="D7" s="218"/>
      <c r="E7" s="218"/>
      <c r="F7" s="218"/>
      <c r="G7" s="218"/>
      <c r="H7" s="218"/>
      <c r="I7" s="218"/>
      <c r="J7" s="218"/>
    </row>
    <row r="8" spans="1:10">
      <c r="A8" s="218"/>
      <c r="B8" s="219"/>
      <c r="C8" s="218"/>
      <c r="D8" s="218"/>
      <c r="E8" s="218"/>
      <c r="F8" s="218"/>
      <c r="G8" s="218"/>
      <c r="H8" s="218"/>
      <c r="I8" s="218"/>
      <c r="J8" s="218"/>
    </row>
    <row r="9" spans="1:10" ht="20.25">
      <c r="A9" s="146" t="s">
        <v>689</v>
      </c>
      <c r="B9" s="146"/>
      <c r="C9" s="220"/>
      <c r="D9" s="221"/>
      <c r="E9" s="220"/>
      <c r="F9" s="221"/>
      <c r="G9" s="220"/>
      <c r="H9" s="221"/>
      <c r="I9" s="220"/>
      <c r="J9" s="218"/>
    </row>
    <row r="10" spans="1:10">
      <c r="A10" s="222" t="s">
        <v>564</v>
      </c>
      <c r="B10" s="222"/>
      <c r="C10" s="222"/>
      <c r="D10" s="223"/>
      <c r="E10" s="222"/>
      <c r="F10" s="223"/>
      <c r="G10" s="222"/>
      <c r="H10" s="223"/>
      <c r="I10" s="222" t="s">
        <v>566</v>
      </c>
      <c r="J10" s="218"/>
    </row>
    <row r="11" spans="1:10">
      <c r="A11" s="145">
        <v>1</v>
      </c>
      <c r="B11" s="183" t="s">
        <v>690</v>
      </c>
      <c r="C11" s="224"/>
      <c r="D11" s="225"/>
      <c r="E11" s="226"/>
      <c r="F11" s="225"/>
      <c r="G11" s="227">
        <v>0</v>
      </c>
      <c r="H11" s="225"/>
      <c r="I11" s="227">
        <f>G28</f>
        <v>0</v>
      </c>
      <c r="J11" s="218"/>
    </row>
    <row r="12" spans="1:10">
      <c r="A12" s="145">
        <v>2</v>
      </c>
      <c r="B12" s="183" t="s">
        <v>691</v>
      </c>
      <c r="C12" s="199"/>
      <c r="D12" s="228"/>
      <c r="E12" s="430">
        <v>3</v>
      </c>
      <c r="F12" s="228"/>
      <c r="G12" s="242">
        <f>I11</f>
        <v>0</v>
      </c>
      <c r="H12" s="228"/>
      <c r="I12" s="201">
        <f>E12*G12/100</f>
        <v>0</v>
      </c>
      <c r="J12" s="218"/>
    </row>
    <row r="13" spans="1:10">
      <c r="A13" s="230">
        <v>3</v>
      </c>
      <c r="B13" s="224" t="s">
        <v>692</v>
      </c>
      <c r="C13" s="224"/>
      <c r="D13" s="225"/>
      <c r="E13" s="226"/>
      <c r="F13" s="225"/>
      <c r="G13" s="227">
        <v>0</v>
      </c>
      <c r="H13" s="225"/>
      <c r="I13" s="227">
        <f>SUM(I11:I12)</f>
        <v>0</v>
      </c>
      <c r="J13" s="218"/>
    </row>
    <row r="14" spans="1:10">
      <c r="A14" s="145">
        <v>4</v>
      </c>
      <c r="B14" s="199" t="s">
        <v>693</v>
      </c>
      <c r="C14" s="199"/>
      <c r="D14" s="228"/>
      <c r="E14" s="229">
        <f>I28</f>
        <v>6.4499999999999993</v>
      </c>
      <c r="F14" s="228"/>
      <c r="G14" s="422"/>
      <c r="H14" s="228"/>
      <c r="I14" s="201">
        <f>E14*G14</f>
        <v>0</v>
      </c>
      <c r="J14" s="218"/>
    </row>
    <row r="15" spans="1:10" ht="18.75">
      <c r="A15" s="231">
        <v>5</v>
      </c>
      <c r="B15" s="232" t="s">
        <v>694</v>
      </c>
      <c r="C15" s="224"/>
      <c r="D15" s="225"/>
      <c r="E15" s="226"/>
      <c r="F15" s="225"/>
      <c r="G15" s="227">
        <v>0</v>
      </c>
      <c r="H15" s="225"/>
      <c r="I15" s="233">
        <f>SUM(I13:I14)</f>
        <v>0</v>
      </c>
      <c r="J15" s="218"/>
    </row>
    <row r="16" spans="1:10">
      <c r="A16" s="218"/>
      <c r="B16" s="219"/>
      <c r="C16" s="218"/>
      <c r="D16" s="218"/>
      <c r="E16" s="218"/>
      <c r="F16" s="218"/>
      <c r="G16" s="218"/>
      <c r="H16" s="218"/>
      <c r="I16" s="218"/>
      <c r="J16" s="218"/>
    </row>
    <row r="17" spans="1:9" s="234" customFormat="1" ht="15" customHeight="1">
      <c r="A17" s="234" t="s">
        <v>587</v>
      </c>
    </row>
    <row r="18" spans="1:9" ht="15" customHeight="1">
      <c r="A18" s="170" t="s">
        <v>564</v>
      </c>
      <c r="B18" s="171" t="s">
        <v>588</v>
      </c>
      <c r="C18" s="170" t="s">
        <v>589</v>
      </c>
      <c r="D18" s="170" t="s">
        <v>590</v>
      </c>
      <c r="E18" s="172" t="s">
        <v>591</v>
      </c>
      <c r="F18" s="172" t="s">
        <v>695</v>
      </c>
      <c r="G18" s="173" t="s">
        <v>593</v>
      </c>
      <c r="H18" s="174" t="s">
        <v>594</v>
      </c>
      <c r="I18" s="175" t="s">
        <v>595</v>
      </c>
    </row>
    <row r="19" spans="1:9" s="205" customFormat="1" ht="15" customHeight="1">
      <c r="B19" s="206" t="s">
        <v>726</v>
      </c>
      <c r="E19" s="208"/>
      <c r="F19" s="208"/>
      <c r="G19" s="431"/>
      <c r="H19" s="210"/>
      <c r="I19" s="211"/>
    </row>
    <row r="20" spans="1:9">
      <c r="A20" s="145">
        <v>1</v>
      </c>
      <c r="B20" s="182">
        <v>612666652</v>
      </c>
      <c r="C20" s="183" t="s">
        <v>727</v>
      </c>
      <c r="D20" s="183" t="s">
        <v>171</v>
      </c>
      <c r="E20" s="184">
        <v>1</v>
      </c>
      <c r="F20" s="184">
        <v>5822</v>
      </c>
      <c r="G20" s="423"/>
      <c r="H20" s="186">
        <v>1.51</v>
      </c>
      <c r="I20" s="187">
        <f t="shared" ref="I20:I27" si="0">E20*H20</f>
        <v>1.51</v>
      </c>
    </row>
    <row r="21" spans="1:9">
      <c r="A21" s="145">
        <v>2</v>
      </c>
      <c r="B21" s="182">
        <v>616240025</v>
      </c>
      <c r="C21" s="183" t="s">
        <v>728</v>
      </c>
      <c r="D21" s="183" t="s">
        <v>171</v>
      </c>
      <c r="E21" s="184">
        <v>1</v>
      </c>
      <c r="F21" s="184">
        <v>318</v>
      </c>
      <c r="G21" s="423"/>
      <c r="H21" s="186">
        <v>0.3</v>
      </c>
      <c r="I21" s="187">
        <f t="shared" si="0"/>
        <v>0.3</v>
      </c>
    </row>
    <row r="22" spans="1:9">
      <c r="A22" s="145">
        <v>3</v>
      </c>
      <c r="B22" s="182">
        <v>612778010</v>
      </c>
      <c r="C22" s="183" t="s">
        <v>729</v>
      </c>
      <c r="D22" s="183" t="s">
        <v>171</v>
      </c>
      <c r="E22" s="184">
        <v>1</v>
      </c>
      <c r="F22" s="184">
        <v>888</v>
      </c>
      <c r="G22" s="423"/>
      <c r="H22" s="186">
        <v>0.3</v>
      </c>
      <c r="I22" s="187">
        <f t="shared" si="0"/>
        <v>0.3</v>
      </c>
    </row>
    <row r="23" spans="1:9">
      <c r="A23" s="145">
        <v>4</v>
      </c>
      <c r="B23" s="182">
        <v>616141438</v>
      </c>
      <c r="C23" s="183" t="s">
        <v>730</v>
      </c>
      <c r="D23" s="183" t="s">
        <v>171</v>
      </c>
      <c r="E23" s="184">
        <v>1</v>
      </c>
      <c r="F23" s="184">
        <v>2045</v>
      </c>
      <c r="G23" s="423"/>
      <c r="H23" s="186">
        <v>1.2</v>
      </c>
      <c r="I23" s="187">
        <f t="shared" si="0"/>
        <v>1.2</v>
      </c>
    </row>
    <row r="24" spans="1:9">
      <c r="A24" s="145">
        <v>5</v>
      </c>
      <c r="B24" s="182">
        <v>612767946</v>
      </c>
      <c r="C24" s="183" t="s">
        <v>731</v>
      </c>
      <c r="D24" s="183" t="s">
        <v>171</v>
      </c>
      <c r="E24" s="184">
        <v>1</v>
      </c>
      <c r="F24" s="184">
        <v>136</v>
      </c>
      <c r="G24" s="423"/>
      <c r="H24" s="186">
        <v>0.1</v>
      </c>
      <c r="I24" s="187">
        <f t="shared" si="0"/>
        <v>0.1</v>
      </c>
    </row>
    <row r="25" spans="1:9">
      <c r="A25" s="145">
        <v>6</v>
      </c>
      <c r="B25" s="182">
        <v>330710377</v>
      </c>
      <c r="C25" s="183" t="s">
        <v>732</v>
      </c>
      <c r="D25" s="183" t="s">
        <v>171</v>
      </c>
      <c r="E25" s="184">
        <v>2</v>
      </c>
      <c r="F25" s="184">
        <v>387</v>
      </c>
      <c r="G25" s="423"/>
      <c r="H25" s="186">
        <v>0.37</v>
      </c>
      <c r="I25" s="187">
        <f t="shared" si="0"/>
        <v>0.74</v>
      </c>
    </row>
    <row r="26" spans="1:9">
      <c r="A26" s="145">
        <v>7</v>
      </c>
      <c r="B26" s="182">
        <v>613941734</v>
      </c>
      <c r="C26" s="183" t="s">
        <v>733</v>
      </c>
      <c r="D26" s="183" t="s">
        <v>171</v>
      </c>
      <c r="E26" s="184">
        <v>4</v>
      </c>
      <c r="F26" s="184">
        <v>55</v>
      </c>
      <c r="G26" s="423"/>
      <c r="H26" s="186">
        <v>0.05</v>
      </c>
      <c r="I26" s="187">
        <f t="shared" si="0"/>
        <v>0.2</v>
      </c>
    </row>
    <row r="27" spans="1:9">
      <c r="A27" s="196">
        <v>8</v>
      </c>
      <c r="B27" s="197">
        <v>485111</v>
      </c>
      <c r="C27" s="199" t="s">
        <v>734</v>
      </c>
      <c r="D27" s="199" t="s">
        <v>171</v>
      </c>
      <c r="E27" s="200">
        <v>1</v>
      </c>
      <c r="F27" s="200">
        <v>13550</v>
      </c>
      <c r="G27" s="422"/>
      <c r="H27" s="202">
        <v>2.1</v>
      </c>
      <c r="I27" s="203">
        <f t="shared" si="0"/>
        <v>2.1</v>
      </c>
    </row>
    <row r="28" spans="1:9" s="205" customFormat="1" ht="14.25">
      <c r="C28" s="205" t="s">
        <v>709</v>
      </c>
      <c r="G28" s="209">
        <f>SUM(G20:G27)</f>
        <v>0</v>
      </c>
      <c r="I28" s="211">
        <f>SUM(I20:I27)</f>
        <v>6.4499999999999993</v>
      </c>
    </row>
    <row r="30" spans="1:9">
      <c r="A30" s="145" t="s">
        <v>585</v>
      </c>
    </row>
    <row r="31" spans="1:9">
      <c r="A31" s="145" t="s">
        <v>586</v>
      </c>
    </row>
  </sheetData>
  <sheetProtection algorithmName="SHA-512" hashValue="lNRq8NzyH1h2Pp3E9DPU88krimhbSSlNKFjYU+80PUnLqVTgQ80+fRQkMOSy2WRPLguJjOgvMOA8VSlXh3Kphw==" saltValue="1Zisd/+kWBdzECOv7MQLsA==" spinCount="100000" sheet="1" objects="1" scenarios="1" formatCells="0"/>
  <pageMargins left="0.7" right="0.7" top="0.78740157499999996" bottom="0.78740157499999996" header="0.3" footer="0.3"/>
  <pageSetup paperSize="9" scale="83" fitToHeight="0" orientation="portrait" horizontalDpi="4294967293" verticalDpi="300" r:id="rId1"/>
  <headerFooter>
    <oddFooter>&amp;CStrana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3:J22"/>
  <sheetViews>
    <sheetView view="pageBreakPreview" zoomScale="60" zoomScaleNormal="100" workbookViewId="0">
      <selection activeCell="G54" sqref="G54"/>
    </sheetView>
  </sheetViews>
  <sheetFormatPr defaultRowHeight="15"/>
  <cols>
    <col min="1" max="1" width="4.83203125" style="432" bestFit="1" customWidth="1"/>
    <col min="2" max="2" width="15.6640625" style="432" customWidth="1"/>
    <col min="3" max="3" width="58.33203125" style="432" customWidth="1"/>
    <col min="4" max="4" width="4.1640625" style="432" bestFit="1" customWidth="1"/>
    <col min="5" max="5" width="11.5" style="432" bestFit="1" customWidth="1"/>
    <col min="6" max="6" width="13.83203125" style="432" bestFit="1" customWidth="1"/>
    <col min="7" max="7" width="14.6640625" style="432" bestFit="1" customWidth="1"/>
    <col min="8" max="8" width="9" style="432" bestFit="1" customWidth="1"/>
    <col min="9" max="9" width="13.1640625" style="432" bestFit="1" customWidth="1"/>
    <col min="10" max="256" width="9.33203125" style="432"/>
    <col min="257" max="257" width="4.83203125" style="432" bestFit="1" customWidth="1"/>
    <col min="258" max="258" width="11.6640625" style="432" bestFit="1" customWidth="1"/>
    <col min="259" max="259" width="55.33203125" style="432" bestFit="1" customWidth="1"/>
    <col min="260" max="260" width="4.1640625" style="432" bestFit="1" customWidth="1"/>
    <col min="261" max="261" width="9.6640625" style="432" bestFit="1" customWidth="1"/>
    <col min="262" max="262" width="11" style="432" bestFit="1" customWidth="1"/>
    <col min="263" max="263" width="13.5" style="432" bestFit="1" customWidth="1"/>
    <col min="264" max="264" width="7.83203125" style="432" bestFit="1" customWidth="1"/>
    <col min="265" max="265" width="11.83203125" style="432" bestFit="1" customWidth="1"/>
    <col min="266" max="512" width="9.33203125" style="432"/>
    <col min="513" max="513" width="4.83203125" style="432" bestFit="1" customWidth="1"/>
    <col min="514" max="514" width="11.6640625" style="432" bestFit="1" customWidth="1"/>
    <col min="515" max="515" width="55.33203125" style="432" bestFit="1" customWidth="1"/>
    <col min="516" max="516" width="4.1640625" style="432" bestFit="1" customWidth="1"/>
    <col min="517" max="517" width="9.6640625" style="432" bestFit="1" customWidth="1"/>
    <col min="518" max="518" width="11" style="432" bestFit="1" customWidth="1"/>
    <col min="519" max="519" width="13.5" style="432" bestFit="1" customWidth="1"/>
    <col min="520" max="520" width="7.83203125" style="432" bestFit="1" customWidth="1"/>
    <col min="521" max="521" width="11.83203125" style="432" bestFit="1" customWidth="1"/>
    <col min="522" max="768" width="9.33203125" style="432"/>
    <col min="769" max="769" width="4.83203125" style="432" bestFit="1" customWidth="1"/>
    <col min="770" max="770" width="11.6640625" style="432" bestFit="1" customWidth="1"/>
    <col min="771" max="771" width="55.33203125" style="432" bestFit="1" customWidth="1"/>
    <col min="772" max="772" width="4.1640625" style="432" bestFit="1" customWidth="1"/>
    <col min="773" max="773" width="9.6640625" style="432" bestFit="1" customWidth="1"/>
    <col min="774" max="774" width="11" style="432" bestFit="1" customWidth="1"/>
    <col min="775" max="775" width="13.5" style="432" bestFit="1" customWidth="1"/>
    <col min="776" max="776" width="7.83203125" style="432" bestFit="1" customWidth="1"/>
    <col min="777" max="777" width="11.83203125" style="432" bestFit="1" customWidth="1"/>
    <col min="778" max="1024" width="9.33203125" style="432"/>
    <col min="1025" max="1025" width="4.83203125" style="432" bestFit="1" customWidth="1"/>
    <col min="1026" max="1026" width="11.6640625" style="432" bestFit="1" customWidth="1"/>
    <col min="1027" max="1027" width="55.33203125" style="432" bestFit="1" customWidth="1"/>
    <col min="1028" max="1028" width="4.1640625" style="432" bestFit="1" customWidth="1"/>
    <col min="1029" max="1029" width="9.6640625" style="432" bestFit="1" customWidth="1"/>
    <col min="1030" max="1030" width="11" style="432" bestFit="1" customWidth="1"/>
    <col min="1031" max="1031" width="13.5" style="432" bestFit="1" customWidth="1"/>
    <col min="1032" max="1032" width="7.83203125" style="432" bestFit="1" customWidth="1"/>
    <col min="1033" max="1033" width="11.83203125" style="432" bestFit="1" customWidth="1"/>
    <col min="1034" max="1280" width="9.33203125" style="432"/>
    <col min="1281" max="1281" width="4.83203125" style="432" bestFit="1" customWidth="1"/>
    <col min="1282" max="1282" width="11.6640625" style="432" bestFit="1" customWidth="1"/>
    <col min="1283" max="1283" width="55.33203125" style="432" bestFit="1" customWidth="1"/>
    <col min="1284" max="1284" width="4.1640625" style="432" bestFit="1" customWidth="1"/>
    <col min="1285" max="1285" width="9.6640625" style="432" bestFit="1" customWidth="1"/>
    <col min="1286" max="1286" width="11" style="432" bestFit="1" customWidth="1"/>
    <col min="1287" max="1287" width="13.5" style="432" bestFit="1" customWidth="1"/>
    <col min="1288" max="1288" width="7.83203125" style="432" bestFit="1" customWidth="1"/>
    <col min="1289" max="1289" width="11.83203125" style="432" bestFit="1" customWidth="1"/>
    <col min="1290" max="1536" width="9.33203125" style="432"/>
    <col min="1537" max="1537" width="4.83203125" style="432" bestFit="1" customWidth="1"/>
    <col min="1538" max="1538" width="11.6640625" style="432" bestFit="1" customWidth="1"/>
    <col min="1539" max="1539" width="55.33203125" style="432" bestFit="1" customWidth="1"/>
    <col min="1540" max="1540" width="4.1640625" style="432" bestFit="1" customWidth="1"/>
    <col min="1541" max="1541" width="9.6640625" style="432" bestFit="1" customWidth="1"/>
    <col min="1542" max="1542" width="11" style="432" bestFit="1" customWidth="1"/>
    <col min="1543" max="1543" width="13.5" style="432" bestFit="1" customWidth="1"/>
    <col min="1544" max="1544" width="7.83203125" style="432" bestFit="1" customWidth="1"/>
    <col min="1545" max="1545" width="11.83203125" style="432" bestFit="1" customWidth="1"/>
    <col min="1546" max="1792" width="9.33203125" style="432"/>
    <col min="1793" max="1793" width="4.83203125" style="432" bestFit="1" customWidth="1"/>
    <col min="1794" max="1794" width="11.6640625" style="432" bestFit="1" customWidth="1"/>
    <col min="1795" max="1795" width="55.33203125" style="432" bestFit="1" customWidth="1"/>
    <col min="1796" max="1796" width="4.1640625" style="432" bestFit="1" customWidth="1"/>
    <col min="1797" max="1797" width="9.6640625" style="432" bestFit="1" customWidth="1"/>
    <col min="1798" max="1798" width="11" style="432" bestFit="1" customWidth="1"/>
    <col min="1799" max="1799" width="13.5" style="432" bestFit="1" customWidth="1"/>
    <col min="1800" max="1800" width="7.83203125" style="432" bestFit="1" customWidth="1"/>
    <col min="1801" max="1801" width="11.83203125" style="432" bestFit="1" customWidth="1"/>
    <col min="1802" max="2048" width="9.33203125" style="432"/>
    <col min="2049" max="2049" width="4.83203125" style="432" bestFit="1" customWidth="1"/>
    <col min="2050" max="2050" width="11.6640625" style="432" bestFit="1" customWidth="1"/>
    <col min="2051" max="2051" width="55.33203125" style="432" bestFit="1" customWidth="1"/>
    <col min="2052" max="2052" width="4.1640625" style="432" bestFit="1" customWidth="1"/>
    <col min="2053" max="2053" width="9.6640625" style="432" bestFit="1" customWidth="1"/>
    <col min="2054" max="2054" width="11" style="432" bestFit="1" customWidth="1"/>
    <col min="2055" max="2055" width="13.5" style="432" bestFit="1" customWidth="1"/>
    <col min="2056" max="2056" width="7.83203125" style="432" bestFit="1" customWidth="1"/>
    <col min="2057" max="2057" width="11.83203125" style="432" bestFit="1" customWidth="1"/>
    <col min="2058" max="2304" width="9.33203125" style="432"/>
    <col min="2305" max="2305" width="4.83203125" style="432" bestFit="1" customWidth="1"/>
    <col min="2306" max="2306" width="11.6640625" style="432" bestFit="1" customWidth="1"/>
    <col min="2307" max="2307" width="55.33203125" style="432" bestFit="1" customWidth="1"/>
    <col min="2308" max="2308" width="4.1640625" style="432" bestFit="1" customWidth="1"/>
    <col min="2309" max="2309" width="9.6640625" style="432" bestFit="1" customWidth="1"/>
    <col min="2310" max="2310" width="11" style="432" bestFit="1" customWidth="1"/>
    <col min="2311" max="2311" width="13.5" style="432" bestFit="1" customWidth="1"/>
    <col min="2312" max="2312" width="7.83203125" style="432" bestFit="1" customWidth="1"/>
    <col min="2313" max="2313" width="11.83203125" style="432" bestFit="1" customWidth="1"/>
    <col min="2314" max="2560" width="9.33203125" style="432"/>
    <col min="2561" max="2561" width="4.83203125" style="432" bestFit="1" customWidth="1"/>
    <col min="2562" max="2562" width="11.6640625" style="432" bestFit="1" customWidth="1"/>
    <col min="2563" max="2563" width="55.33203125" style="432" bestFit="1" customWidth="1"/>
    <col min="2564" max="2564" width="4.1640625" style="432" bestFit="1" customWidth="1"/>
    <col min="2565" max="2565" width="9.6640625" style="432" bestFit="1" customWidth="1"/>
    <col min="2566" max="2566" width="11" style="432" bestFit="1" customWidth="1"/>
    <col min="2567" max="2567" width="13.5" style="432" bestFit="1" customWidth="1"/>
    <col min="2568" max="2568" width="7.83203125" style="432" bestFit="1" customWidth="1"/>
    <col min="2569" max="2569" width="11.83203125" style="432" bestFit="1" customWidth="1"/>
    <col min="2570" max="2816" width="9.33203125" style="432"/>
    <col min="2817" max="2817" width="4.83203125" style="432" bestFit="1" customWidth="1"/>
    <col min="2818" max="2818" width="11.6640625" style="432" bestFit="1" customWidth="1"/>
    <col min="2819" max="2819" width="55.33203125" style="432" bestFit="1" customWidth="1"/>
    <col min="2820" max="2820" width="4.1640625" style="432" bestFit="1" customWidth="1"/>
    <col min="2821" max="2821" width="9.6640625" style="432" bestFit="1" customWidth="1"/>
    <col min="2822" max="2822" width="11" style="432" bestFit="1" customWidth="1"/>
    <col min="2823" max="2823" width="13.5" style="432" bestFit="1" customWidth="1"/>
    <col min="2824" max="2824" width="7.83203125" style="432" bestFit="1" customWidth="1"/>
    <col min="2825" max="2825" width="11.83203125" style="432" bestFit="1" customWidth="1"/>
    <col min="2826" max="3072" width="9.33203125" style="432"/>
    <col min="3073" max="3073" width="4.83203125" style="432" bestFit="1" customWidth="1"/>
    <col min="3074" max="3074" width="11.6640625" style="432" bestFit="1" customWidth="1"/>
    <col min="3075" max="3075" width="55.33203125" style="432" bestFit="1" customWidth="1"/>
    <col min="3076" max="3076" width="4.1640625" style="432" bestFit="1" customWidth="1"/>
    <col min="3077" max="3077" width="9.6640625" style="432" bestFit="1" customWidth="1"/>
    <col min="3078" max="3078" width="11" style="432" bestFit="1" customWidth="1"/>
    <col min="3079" max="3079" width="13.5" style="432" bestFit="1" customWidth="1"/>
    <col min="3080" max="3080" width="7.83203125" style="432" bestFit="1" customWidth="1"/>
    <col min="3081" max="3081" width="11.83203125" style="432" bestFit="1" customWidth="1"/>
    <col min="3082" max="3328" width="9.33203125" style="432"/>
    <col min="3329" max="3329" width="4.83203125" style="432" bestFit="1" customWidth="1"/>
    <col min="3330" max="3330" width="11.6640625" style="432" bestFit="1" customWidth="1"/>
    <col min="3331" max="3331" width="55.33203125" style="432" bestFit="1" customWidth="1"/>
    <col min="3332" max="3332" width="4.1640625" style="432" bestFit="1" customWidth="1"/>
    <col min="3333" max="3333" width="9.6640625" style="432" bestFit="1" customWidth="1"/>
    <col min="3334" max="3334" width="11" style="432" bestFit="1" customWidth="1"/>
    <col min="3335" max="3335" width="13.5" style="432" bestFit="1" customWidth="1"/>
    <col min="3336" max="3336" width="7.83203125" style="432" bestFit="1" customWidth="1"/>
    <col min="3337" max="3337" width="11.83203125" style="432" bestFit="1" customWidth="1"/>
    <col min="3338" max="3584" width="9.33203125" style="432"/>
    <col min="3585" max="3585" width="4.83203125" style="432" bestFit="1" customWidth="1"/>
    <col min="3586" max="3586" width="11.6640625" style="432" bestFit="1" customWidth="1"/>
    <col min="3587" max="3587" width="55.33203125" style="432" bestFit="1" customWidth="1"/>
    <col min="3588" max="3588" width="4.1640625" style="432" bestFit="1" customWidth="1"/>
    <col min="3589" max="3589" width="9.6640625" style="432" bestFit="1" customWidth="1"/>
    <col min="3590" max="3590" width="11" style="432" bestFit="1" customWidth="1"/>
    <col min="3591" max="3591" width="13.5" style="432" bestFit="1" customWidth="1"/>
    <col min="3592" max="3592" width="7.83203125" style="432" bestFit="1" customWidth="1"/>
    <col min="3593" max="3593" width="11.83203125" style="432" bestFit="1" customWidth="1"/>
    <col min="3594" max="3840" width="9.33203125" style="432"/>
    <col min="3841" max="3841" width="4.83203125" style="432" bestFit="1" customWidth="1"/>
    <col min="3842" max="3842" width="11.6640625" style="432" bestFit="1" customWidth="1"/>
    <col min="3843" max="3843" width="55.33203125" style="432" bestFit="1" customWidth="1"/>
    <col min="3844" max="3844" width="4.1640625" style="432" bestFit="1" customWidth="1"/>
    <col min="3845" max="3845" width="9.6640625" style="432" bestFit="1" customWidth="1"/>
    <col min="3846" max="3846" width="11" style="432" bestFit="1" customWidth="1"/>
    <col min="3847" max="3847" width="13.5" style="432" bestFit="1" customWidth="1"/>
    <col min="3848" max="3848" width="7.83203125" style="432" bestFit="1" customWidth="1"/>
    <col min="3849" max="3849" width="11.83203125" style="432" bestFit="1" customWidth="1"/>
    <col min="3850" max="4096" width="9.33203125" style="432"/>
    <col min="4097" max="4097" width="4.83203125" style="432" bestFit="1" customWidth="1"/>
    <col min="4098" max="4098" width="11.6640625" style="432" bestFit="1" customWidth="1"/>
    <col min="4099" max="4099" width="55.33203125" style="432" bestFit="1" customWidth="1"/>
    <col min="4100" max="4100" width="4.1640625" style="432" bestFit="1" customWidth="1"/>
    <col min="4101" max="4101" width="9.6640625" style="432" bestFit="1" customWidth="1"/>
    <col min="4102" max="4102" width="11" style="432" bestFit="1" customWidth="1"/>
    <col min="4103" max="4103" width="13.5" style="432" bestFit="1" customWidth="1"/>
    <col min="4104" max="4104" width="7.83203125" style="432" bestFit="1" customWidth="1"/>
    <col min="4105" max="4105" width="11.83203125" style="432" bestFit="1" customWidth="1"/>
    <col min="4106" max="4352" width="9.33203125" style="432"/>
    <col min="4353" max="4353" width="4.83203125" style="432" bestFit="1" customWidth="1"/>
    <col min="4354" max="4354" width="11.6640625" style="432" bestFit="1" customWidth="1"/>
    <col min="4355" max="4355" width="55.33203125" style="432" bestFit="1" customWidth="1"/>
    <col min="4356" max="4356" width="4.1640625" style="432" bestFit="1" customWidth="1"/>
    <col min="4357" max="4357" width="9.6640625" style="432" bestFit="1" customWidth="1"/>
    <col min="4358" max="4358" width="11" style="432" bestFit="1" customWidth="1"/>
    <col min="4359" max="4359" width="13.5" style="432" bestFit="1" customWidth="1"/>
    <col min="4360" max="4360" width="7.83203125" style="432" bestFit="1" customWidth="1"/>
    <col min="4361" max="4361" width="11.83203125" style="432" bestFit="1" customWidth="1"/>
    <col min="4362" max="4608" width="9.33203125" style="432"/>
    <col min="4609" max="4609" width="4.83203125" style="432" bestFit="1" customWidth="1"/>
    <col min="4610" max="4610" width="11.6640625" style="432" bestFit="1" customWidth="1"/>
    <col min="4611" max="4611" width="55.33203125" style="432" bestFit="1" customWidth="1"/>
    <col min="4612" max="4612" width="4.1640625" style="432" bestFit="1" customWidth="1"/>
    <col min="4613" max="4613" width="9.6640625" style="432" bestFit="1" customWidth="1"/>
    <col min="4614" max="4614" width="11" style="432" bestFit="1" customWidth="1"/>
    <col min="4615" max="4615" width="13.5" style="432" bestFit="1" customWidth="1"/>
    <col min="4616" max="4616" width="7.83203125" style="432" bestFit="1" customWidth="1"/>
    <col min="4617" max="4617" width="11.83203125" style="432" bestFit="1" customWidth="1"/>
    <col min="4618" max="4864" width="9.33203125" style="432"/>
    <col min="4865" max="4865" width="4.83203125" style="432" bestFit="1" customWidth="1"/>
    <col min="4866" max="4866" width="11.6640625" style="432" bestFit="1" customWidth="1"/>
    <col min="4867" max="4867" width="55.33203125" style="432" bestFit="1" customWidth="1"/>
    <col min="4868" max="4868" width="4.1640625" style="432" bestFit="1" customWidth="1"/>
    <col min="4869" max="4869" width="9.6640625" style="432" bestFit="1" customWidth="1"/>
    <col min="4870" max="4870" width="11" style="432" bestFit="1" customWidth="1"/>
    <col min="4871" max="4871" width="13.5" style="432" bestFit="1" customWidth="1"/>
    <col min="4872" max="4872" width="7.83203125" style="432" bestFit="1" customWidth="1"/>
    <col min="4873" max="4873" width="11.83203125" style="432" bestFit="1" customWidth="1"/>
    <col min="4874" max="5120" width="9.33203125" style="432"/>
    <col min="5121" max="5121" width="4.83203125" style="432" bestFit="1" customWidth="1"/>
    <col min="5122" max="5122" width="11.6640625" style="432" bestFit="1" customWidth="1"/>
    <col min="5123" max="5123" width="55.33203125" style="432" bestFit="1" customWidth="1"/>
    <col min="5124" max="5124" width="4.1640625" style="432" bestFit="1" customWidth="1"/>
    <col min="5125" max="5125" width="9.6640625" style="432" bestFit="1" customWidth="1"/>
    <col min="5126" max="5126" width="11" style="432" bestFit="1" customWidth="1"/>
    <col min="5127" max="5127" width="13.5" style="432" bestFit="1" customWidth="1"/>
    <col min="5128" max="5128" width="7.83203125" style="432" bestFit="1" customWidth="1"/>
    <col min="5129" max="5129" width="11.83203125" style="432" bestFit="1" customWidth="1"/>
    <col min="5130" max="5376" width="9.33203125" style="432"/>
    <col min="5377" max="5377" width="4.83203125" style="432" bestFit="1" customWidth="1"/>
    <col min="5378" max="5378" width="11.6640625" style="432" bestFit="1" customWidth="1"/>
    <col min="5379" max="5379" width="55.33203125" style="432" bestFit="1" customWidth="1"/>
    <col min="5380" max="5380" width="4.1640625" style="432" bestFit="1" customWidth="1"/>
    <col min="5381" max="5381" width="9.6640625" style="432" bestFit="1" customWidth="1"/>
    <col min="5382" max="5382" width="11" style="432" bestFit="1" customWidth="1"/>
    <col min="5383" max="5383" width="13.5" style="432" bestFit="1" customWidth="1"/>
    <col min="5384" max="5384" width="7.83203125" style="432" bestFit="1" customWidth="1"/>
    <col min="5385" max="5385" width="11.83203125" style="432" bestFit="1" customWidth="1"/>
    <col min="5386" max="5632" width="9.33203125" style="432"/>
    <col min="5633" max="5633" width="4.83203125" style="432" bestFit="1" customWidth="1"/>
    <col min="5634" max="5634" width="11.6640625" style="432" bestFit="1" customWidth="1"/>
    <col min="5635" max="5635" width="55.33203125" style="432" bestFit="1" customWidth="1"/>
    <col min="5636" max="5636" width="4.1640625" style="432" bestFit="1" customWidth="1"/>
    <col min="5637" max="5637" width="9.6640625" style="432" bestFit="1" customWidth="1"/>
    <col min="5638" max="5638" width="11" style="432" bestFit="1" customWidth="1"/>
    <col min="5639" max="5639" width="13.5" style="432" bestFit="1" customWidth="1"/>
    <col min="5640" max="5640" width="7.83203125" style="432" bestFit="1" customWidth="1"/>
    <col min="5641" max="5641" width="11.83203125" style="432" bestFit="1" customWidth="1"/>
    <col min="5642" max="5888" width="9.33203125" style="432"/>
    <col min="5889" max="5889" width="4.83203125" style="432" bestFit="1" customWidth="1"/>
    <col min="5890" max="5890" width="11.6640625" style="432" bestFit="1" customWidth="1"/>
    <col min="5891" max="5891" width="55.33203125" style="432" bestFit="1" customWidth="1"/>
    <col min="5892" max="5892" width="4.1640625" style="432" bestFit="1" customWidth="1"/>
    <col min="5893" max="5893" width="9.6640625" style="432" bestFit="1" customWidth="1"/>
    <col min="5894" max="5894" width="11" style="432" bestFit="1" customWidth="1"/>
    <col min="5895" max="5895" width="13.5" style="432" bestFit="1" customWidth="1"/>
    <col min="5896" max="5896" width="7.83203125" style="432" bestFit="1" customWidth="1"/>
    <col min="5897" max="5897" width="11.83203125" style="432" bestFit="1" customWidth="1"/>
    <col min="5898" max="6144" width="9.33203125" style="432"/>
    <col min="6145" max="6145" width="4.83203125" style="432" bestFit="1" customWidth="1"/>
    <col min="6146" max="6146" width="11.6640625" style="432" bestFit="1" customWidth="1"/>
    <col min="6147" max="6147" width="55.33203125" style="432" bestFit="1" customWidth="1"/>
    <col min="6148" max="6148" width="4.1640625" style="432" bestFit="1" customWidth="1"/>
    <col min="6149" max="6149" width="9.6640625" style="432" bestFit="1" customWidth="1"/>
    <col min="6150" max="6150" width="11" style="432" bestFit="1" customWidth="1"/>
    <col min="6151" max="6151" width="13.5" style="432" bestFit="1" customWidth="1"/>
    <col min="6152" max="6152" width="7.83203125" style="432" bestFit="1" customWidth="1"/>
    <col min="6153" max="6153" width="11.83203125" style="432" bestFit="1" customWidth="1"/>
    <col min="6154" max="6400" width="9.33203125" style="432"/>
    <col min="6401" max="6401" width="4.83203125" style="432" bestFit="1" customWidth="1"/>
    <col min="6402" max="6402" width="11.6640625" style="432" bestFit="1" customWidth="1"/>
    <col min="6403" max="6403" width="55.33203125" style="432" bestFit="1" customWidth="1"/>
    <col min="6404" max="6404" width="4.1640625" style="432" bestFit="1" customWidth="1"/>
    <col min="6405" max="6405" width="9.6640625" style="432" bestFit="1" customWidth="1"/>
    <col min="6406" max="6406" width="11" style="432" bestFit="1" customWidth="1"/>
    <col min="6407" max="6407" width="13.5" style="432" bestFit="1" customWidth="1"/>
    <col min="6408" max="6408" width="7.83203125" style="432" bestFit="1" customWidth="1"/>
    <col min="6409" max="6409" width="11.83203125" style="432" bestFit="1" customWidth="1"/>
    <col min="6410" max="6656" width="9.33203125" style="432"/>
    <col min="6657" max="6657" width="4.83203125" style="432" bestFit="1" customWidth="1"/>
    <col min="6658" max="6658" width="11.6640625" style="432" bestFit="1" customWidth="1"/>
    <col min="6659" max="6659" width="55.33203125" style="432" bestFit="1" customWidth="1"/>
    <col min="6660" max="6660" width="4.1640625" style="432" bestFit="1" customWidth="1"/>
    <col min="6661" max="6661" width="9.6640625" style="432" bestFit="1" customWidth="1"/>
    <col min="6662" max="6662" width="11" style="432" bestFit="1" customWidth="1"/>
    <col min="6663" max="6663" width="13.5" style="432" bestFit="1" customWidth="1"/>
    <col min="6664" max="6664" width="7.83203125" style="432" bestFit="1" customWidth="1"/>
    <col min="6665" max="6665" width="11.83203125" style="432" bestFit="1" customWidth="1"/>
    <col min="6666" max="6912" width="9.33203125" style="432"/>
    <col min="6913" max="6913" width="4.83203125" style="432" bestFit="1" customWidth="1"/>
    <col min="6914" max="6914" width="11.6640625" style="432" bestFit="1" customWidth="1"/>
    <col min="6915" max="6915" width="55.33203125" style="432" bestFit="1" customWidth="1"/>
    <col min="6916" max="6916" width="4.1640625" style="432" bestFit="1" customWidth="1"/>
    <col min="6917" max="6917" width="9.6640625" style="432" bestFit="1" customWidth="1"/>
    <col min="6918" max="6918" width="11" style="432" bestFit="1" customWidth="1"/>
    <col min="6919" max="6919" width="13.5" style="432" bestFit="1" customWidth="1"/>
    <col min="6920" max="6920" width="7.83203125" style="432" bestFit="1" customWidth="1"/>
    <col min="6921" max="6921" width="11.83203125" style="432" bestFit="1" customWidth="1"/>
    <col min="6922" max="7168" width="9.33203125" style="432"/>
    <col min="7169" max="7169" width="4.83203125" style="432" bestFit="1" customWidth="1"/>
    <col min="7170" max="7170" width="11.6640625" style="432" bestFit="1" customWidth="1"/>
    <col min="7171" max="7171" width="55.33203125" style="432" bestFit="1" customWidth="1"/>
    <col min="7172" max="7172" width="4.1640625" style="432" bestFit="1" customWidth="1"/>
    <col min="7173" max="7173" width="9.6640625" style="432" bestFit="1" customWidth="1"/>
    <col min="7174" max="7174" width="11" style="432" bestFit="1" customWidth="1"/>
    <col min="7175" max="7175" width="13.5" style="432" bestFit="1" customWidth="1"/>
    <col min="7176" max="7176" width="7.83203125" style="432" bestFit="1" customWidth="1"/>
    <col min="7177" max="7177" width="11.83203125" style="432" bestFit="1" customWidth="1"/>
    <col min="7178" max="7424" width="9.33203125" style="432"/>
    <col min="7425" max="7425" width="4.83203125" style="432" bestFit="1" customWidth="1"/>
    <col min="7426" max="7426" width="11.6640625" style="432" bestFit="1" customWidth="1"/>
    <col min="7427" max="7427" width="55.33203125" style="432" bestFit="1" customWidth="1"/>
    <col min="7428" max="7428" width="4.1640625" style="432" bestFit="1" customWidth="1"/>
    <col min="7429" max="7429" width="9.6640625" style="432" bestFit="1" customWidth="1"/>
    <col min="7430" max="7430" width="11" style="432" bestFit="1" customWidth="1"/>
    <col min="7431" max="7431" width="13.5" style="432" bestFit="1" customWidth="1"/>
    <col min="7432" max="7432" width="7.83203125" style="432" bestFit="1" customWidth="1"/>
    <col min="7433" max="7433" width="11.83203125" style="432" bestFit="1" customWidth="1"/>
    <col min="7434" max="7680" width="9.33203125" style="432"/>
    <col min="7681" max="7681" width="4.83203125" style="432" bestFit="1" customWidth="1"/>
    <col min="7682" max="7682" width="11.6640625" style="432" bestFit="1" customWidth="1"/>
    <col min="7683" max="7683" width="55.33203125" style="432" bestFit="1" customWidth="1"/>
    <col min="7684" max="7684" width="4.1640625" style="432" bestFit="1" customWidth="1"/>
    <col min="7685" max="7685" width="9.6640625" style="432" bestFit="1" customWidth="1"/>
    <col min="7686" max="7686" width="11" style="432" bestFit="1" customWidth="1"/>
    <col min="7687" max="7687" width="13.5" style="432" bestFit="1" customWidth="1"/>
    <col min="7688" max="7688" width="7.83203125" style="432" bestFit="1" customWidth="1"/>
    <col min="7689" max="7689" width="11.83203125" style="432" bestFit="1" customWidth="1"/>
    <col min="7690" max="7936" width="9.33203125" style="432"/>
    <col min="7937" max="7937" width="4.83203125" style="432" bestFit="1" customWidth="1"/>
    <col min="7938" max="7938" width="11.6640625" style="432" bestFit="1" customWidth="1"/>
    <col min="7939" max="7939" width="55.33203125" style="432" bestFit="1" customWidth="1"/>
    <col min="7940" max="7940" width="4.1640625" style="432" bestFit="1" customWidth="1"/>
    <col min="7941" max="7941" width="9.6640625" style="432" bestFit="1" customWidth="1"/>
    <col min="7942" max="7942" width="11" style="432" bestFit="1" customWidth="1"/>
    <col min="7943" max="7943" width="13.5" style="432" bestFit="1" customWidth="1"/>
    <col min="7944" max="7944" width="7.83203125" style="432" bestFit="1" customWidth="1"/>
    <col min="7945" max="7945" width="11.83203125" style="432" bestFit="1" customWidth="1"/>
    <col min="7946" max="8192" width="9.33203125" style="432"/>
    <col min="8193" max="8193" width="4.83203125" style="432" bestFit="1" customWidth="1"/>
    <col min="8194" max="8194" width="11.6640625" style="432" bestFit="1" customWidth="1"/>
    <col min="8195" max="8195" width="55.33203125" style="432" bestFit="1" customWidth="1"/>
    <col min="8196" max="8196" width="4.1640625" style="432" bestFit="1" customWidth="1"/>
    <col min="8197" max="8197" width="9.6640625" style="432" bestFit="1" customWidth="1"/>
    <col min="8198" max="8198" width="11" style="432" bestFit="1" customWidth="1"/>
    <col min="8199" max="8199" width="13.5" style="432" bestFit="1" customWidth="1"/>
    <col min="8200" max="8200" width="7.83203125" style="432" bestFit="1" customWidth="1"/>
    <col min="8201" max="8201" width="11.83203125" style="432" bestFit="1" customWidth="1"/>
    <col min="8202" max="8448" width="9.33203125" style="432"/>
    <col min="8449" max="8449" width="4.83203125" style="432" bestFit="1" customWidth="1"/>
    <col min="8450" max="8450" width="11.6640625" style="432" bestFit="1" customWidth="1"/>
    <col min="8451" max="8451" width="55.33203125" style="432" bestFit="1" customWidth="1"/>
    <col min="8452" max="8452" width="4.1640625" style="432" bestFit="1" customWidth="1"/>
    <col min="8453" max="8453" width="9.6640625" style="432" bestFit="1" customWidth="1"/>
    <col min="8454" max="8454" width="11" style="432" bestFit="1" customWidth="1"/>
    <col min="8455" max="8455" width="13.5" style="432" bestFit="1" customWidth="1"/>
    <col min="8456" max="8456" width="7.83203125" style="432" bestFit="1" customWidth="1"/>
    <col min="8457" max="8457" width="11.83203125" style="432" bestFit="1" customWidth="1"/>
    <col min="8458" max="8704" width="9.33203125" style="432"/>
    <col min="8705" max="8705" width="4.83203125" style="432" bestFit="1" customWidth="1"/>
    <col min="8706" max="8706" width="11.6640625" style="432" bestFit="1" customWidth="1"/>
    <col min="8707" max="8707" width="55.33203125" style="432" bestFit="1" customWidth="1"/>
    <col min="8708" max="8708" width="4.1640625" style="432" bestFit="1" customWidth="1"/>
    <col min="8709" max="8709" width="9.6640625" style="432" bestFit="1" customWidth="1"/>
    <col min="8710" max="8710" width="11" style="432" bestFit="1" customWidth="1"/>
    <col min="8711" max="8711" width="13.5" style="432" bestFit="1" customWidth="1"/>
    <col min="8712" max="8712" width="7.83203125" style="432" bestFit="1" customWidth="1"/>
    <col min="8713" max="8713" width="11.83203125" style="432" bestFit="1" customWidth="1"/>
    <col min="8714" max="8960" width="9.33203125" style="432"/>
    <col min="8961" max="8961" width="4.83203125" style="432" bestFit="1" customWidth="1"/>
    <col min="8962" max="8962" width="11.6640625" style="432" bestFit="1" customWidth="1"/>
    <col min="8963" max="8963" width="55.33203125" style="432" bestFit="1" customWidth="1"/>
    <col min="8964" max="8964" width="4.1640625" style="432" bestFit="1" customWidth="1"/>
    <col min="8965" max="8965" width="9.6640625" style="432" bestFit="1" customWidth="1"/>
    <col min="8966" max="8966" width="11" style="432" bestFit="1" customWidth="1"/>
    <col min="8967" max="8967" width="13.5" style="432" bestFit="1" customWidth="1"/>
    <col min="8968" max="8968" width="7.83203125" style="432" bestFit="1" customWidth="1"/>
    <col min="8969" max="8969" width="11.83203125" style="432" bestFit="1" customWidth="1"/>
    <col min="8970" max="9216" width="9.33203125" style="432"/>
    <col min="9217" max="9217" width="4.83203125" style="432" bestFit="1" customWidth="1"/>
    <col min="9218" max="9218" width="11.6640625" style="432" bestFit="1" customWidth="1"/>
    <col min="9219" max="9219" width="55.33203125" style="432" bestFit="1" customWidth="1"/>
    <col min="9220" max="9220" width="4.1640625" style="432" bestFit="1" customWidth="1"/>
    <col min="9221" max="9221" width="9.6640625" style="432" bestFit="1" customWidth="1"/>
    <col min="9222" max="9222" width="11" style="432" bestFit="1" customWidth="1"/>
    <col min="9223" max="9223" width="13.5" style="432" bestFit="1" customWidth="1"/>
    <col min="9224" max="9224" width="7.83203125" style="432" bestFit="1" customWidth="1"/>
    <col min="9225" max="9225" width="11.83203125" style="432" bestFit="1" customWidth="1"/>
    <col min="9226" max="9472" width="9.33203125" style="432"/>
    <col min="9473" max="9473" width="4.83203125" style="432" bestFit="1" customWidth="1"/>
    <col min="9474" max="9474" width="11.6640625" style="432" bestFit="1" customWidth="1"/>
    <col min="9475" max="9475" width="55.33203125" style="432" bestFit="1" customWidth="1"/>
    <col min="9476" max="9476" width="4.1640625" style="432" bestFit="1" customWidth="1"/>
    <col min="9477" max="9477" width="9.6640625" style="432" bestFit="1" customWidth="1"/>
    <col min="9478" max="9478" width="11" style="432" bestFit="1" customWidth="1"/>
    <col min="9479" max="9479" width="13.5" style="432" bestFit="1" customWidth="1"/>
    <col min="9480" max="9480" width="7.83203125" style="432" bestFit="1" customWidth="1"/>
    <col min="9481" max="9481" width="11.83203125" style="432" bestFit="1" customWidth="1"/>
    <col min="9482" max="9728" width="9.33203125" style="432"/>
    <col min="9729" max="9729" width="4.83203125" style="432" bestFit="1" customWidth="1"/>
    <col min="9730" max="9730" width="11.6640625" style="432" bestFit="1" customWidth="1"/>
    <col min="9731" max="9731" width="55.33203125" style="432" bestFit="1" customWidth="1"/>
    <col min="9732" max="9732" width="4.1640625" style="432" bestFit="1" customWidth="1"/>
    <col min="9733" max="9733" width="9.6640625" style="432" bestFit="1" customWidth="1"/>
    <col min="9734" max="9734" width="11" style="432" bestFit="1" customWidth="1"/>
    <col min="9735" max="9735" width="13.5" style="432" bestFit="1" customWidth="1"/>
    <col min="9736" max="9736" width="7.83203125" style="432" bestFit="1" customWidth="1"/>
    <col min="9737" max="9737" width="11.83203125" style="432" bestFit="1" customWidth="1"/>
    <col min="9738" max="9984" width="9.33203125" style="432"/>
    <col min="9985" max="9985" width="4.83203125" style="432" bestFit="1" customWidth="1"/>
    <col min="9986" max="9986" width="11.6640625" style="432" bestFit="1" customWidth="1"/>
    <col min="9987" max="9987" width="55.33203125" style="432" bestFit="1" customWidth="1"/>
    <col min="9988" max="9988" width="4.1640625" style="432" bestFit="1" customWidth="1"/>
    <col min="9989" max="9989" width="9.6640625" style="432" bestFit="1" customWidth="1"/>
    <col min="9990" max="9990" width="11" style="432" bestFit="1" customWidth="1"/>
    <col min="9991" max="9991" width="13.5" style="432" bestFit="1" customWidth="1"/>
    <col min="9992" max="9992" width="7.83203125" style="432" bestFit="1" customWidth="1"/>
    <col min="9993" max="9993" width="11.83203125" style="432" bestFit="1" customWidth="1"/>
    <col min="9994" max="10240" width="9.33203125" style="432"/>
    <col min="10241" max="10241" width="4.83203125" style="432" bestFit="1" customWidth="1"/>
    <col min="10242" max="10242" width="11.6640625" style="432" bestFit="1" customWidth="1"/>
    <col min="10243" max="10243" width="55.33203125" style="432" bestFit="1" customWidth="1"/>
    <col min="10244" max="10244" width="4.1640625" style="432" bestFit="1" customWidth="1"/>
    <col min="10245" max="10245" width="9.6640625" style="432" bestFit="1" customWidth="1"/>
    <col min="10246" max="10246" width="11" style="432" bestFit="1" customWidth="1"/>
    <col min="10247" max="10247" width="13.5" style="432" bestFit="1" customWidth="1"/>
    <col min="10248" max="10248" width="7.83203125" style="432" bestFit="1" customWidth="1"/>
    <col min="10249" max="10249" width="11.83203125" style="432" bestFit="1" customWidth="1"/>
    <col min="10250" max="10496" width="9.33203125" style="432"/>
    <col min="10497" max="10497" width="4.83203125" style="432" bestFit="1" customWidth="1"/>
    <col min="10498" max="10498" width="11.6640625" style="432" bestFit="1" customWidth="1"/>
    <col min="10499" max="10499" width="55.33203125" style="432" bestFit="1" customWidth="1"/>
    <col min="10500" max="10500" width="4.1640625" style="432" bestFit="1" customWidth="1"/>
    <col min="10501" max="10501" width="9.6640625" style="432" bestFit="1" customWidth="1"/>
    <col min="10502" max="10502" width="11" style="432" bestFit="1" customWidth="1"/>
    <col min="10503" max="10503" width="13.5" style="432" bestFit="1" customWidth="1"/>
    <col min="10504" max="10504" width="7.83203125" style="432" bestFit="1" customWidth="1"/>
    <col min="10505" max="10505" width="11.83203125" style="432" bestFit="1" customWidth="1"/>
    <col min="10506" max="10752" width="9.33203125" style="432"/>
    <col min="10753" max="10753" width="4.83203125" style="432" bestFit="1" customWidth="1"/>
    <col min="10754" max="10754" width="11.6640625" style="432" bestFit="1" customWidth="1"/>
    <col min="10755" max="10755" width="55.33203125" style="432" bestFit="1" customWidth="1"/>
    <col min="10756" max="10756" width="4.1640625" style="432" bestFit="1" customWidth="1"/>
    <col min="10757" max="10757" width="9.6640625" style="432" bestFit="1" customWidth="1"/>
    <col min="10758" max="10758" width="11" style="432" bestFit="1" customWidth="1"/>
    <col min="10759" max="10759" width="13.5" style="432" bestFit="1" customWidth="1"/>
    <col min="10760" max="10760" width="7.83203125" style="432" bestFit="1" customWidth="1"/>
    <col min="10761" max="10761" width="11.83203125" style="432" bestFit="1" customWidth="1"/>
    <col min="10762" max="11008" width="9.33203125" style="432"/>
    <col min="11009" max="11009" width="4.83203125" style="432" bestFit="1" customWidth="1"/>
    <col min="11010" max="11010" width="11.6640625" style="432" bestFit="1" customWidth="1"/>
    <col min="11011" max="11011" width="55.33203125" style="432" bestFit="1" customWidth="1"/>
    <col min="11012" max="11012" width="4.1640625" style="432" bestFit="1" customWidth="1"/>
    <col min="11013" max="11013" width="9.6640625" style="432" bestFit="1" customWidth="1"/>
    <col min="11014" max="11014" width="11" style="432" bestFit="1" customWidth="1"/>
    <col min="11015" max="11015" width="13.5" style="432" bestFit="1" customWidth="1"/>
    <col min="11016" max="11016" width="7.83203125" style="432" bestFit="1" customWidth="1"/>
    <col min="11017" max="11017" width="11.83203125" style="432" bestFit="1" customWidth="1"/>
    <col min="11018" max="11264" width="9.33203125" style="432"/>
    <col min="11265" max="11265" width="4.83203125" style="432" bestFit="1" customWidth="1"/>
    <col min="11266" max="11266" width="11.6640625" style="432" bestFit="1" customWidth="1"/>
    <col min="11267" max="11267" width="55.33203125" style="432" bestFit="1" customWidth="1"/>
    <col min="11268" max="11268" width="4.1640625" style="432" bestFit="1" customWidth="1"/>
    <col min="11269" max="11269" width="9.6640625" style="432" bestFit="1" customWidth="1"/>
    <col min="11270" max="11270" width="11" style="432" bestFit="1" customWidth="1"/>
    <col min="11271" max="11271" width="13.5" style="432" bestFit="1" customWidth="1"/>
    <col min="11272" max="11272" width="7.83203125" style="432" bestFit="1" customWidth="1"/>
    <col min="11273" max="11273" width="11.83203125" style="432" bestFit="1" customWidth="1"/>
    <col min="11274" max="11520" width="9.33203125" style="432"/>
    <col min="11521" max="11521" width="4.83203125" style="432" bestFit="1" customWidth="1"/>
    <col min="11522" max="11522" width="11.6640625" style="432" bestFit="1" customWidth="1"/>
    <col min="11523" max="11523" width="55.33203125" style="432" bestFit="1" customWidth="1"/>
    <col min="11524" max="11524" width="4.1640625" style="432" bestFit="1" customWidth="1"/>
    <col min="11525" max="11525" width="9.6640625" style="432" bestFit="1" customWidth="1"/>
    <col min="11526" max="11526" width="11" style="432" bestFit="1" customWidth="1"/>
    <col min="11527" max="11527" width="13.5" style="432" bestFit="1" customWidth="1"/>
    <col min="11528" max="11528" width="7.83203125" style="432" bestFit="1" customWidth="1"/>
    <col min="11529" max="11529" width="11.83203125" style="432" bestFit="1" customWidth="1"/>
    <col min="11530" max="11776" width="9.33203125" style="432"/>
    <col min="11777" max="11777" width="4.83203125" style="432" bestFit="1" customWidth="1"/>
    <col min="11778" max="11778" width="11.6640625" style="432" bestFit="1" customWidth="1"/>
    <col min="11779" max="11779" width="55.33203125" style="432" bestFit="1" customWidth="1"/>
    <col min="11780" max="11780" width="4.1640625" style="432" bestFit="1" customWidth="1"/>
    <col min="11781" max="11781" width="9.6640625" style="432" bestFit="1" customWidth="1"/>
    <col min="11782" max="11782" width="11" style="432" bestFit="1" customWidth="1"/>
    <col min="11783" max="11783" width="13.5" style="432" bestFit="1" customWidth="1"/>
    <col min="11784" max="11784" width="7.83203125" style="432" bestFit="1" customWidth="1"/>
    <col min="11785" max="11785" width="11.83203125" style="432" bestFit="1" customWidth="1"/>
    <col min="11786" max="12032" width="9.33203125" style="432"/>
    <col min="12033" max="12033" width="4.83203125" style="432" bestFit="1" customWidth="1"/>
    <col min="12034" max="12034" width="11.6640625" style="432" bestFit="1" customWidth="1"/>
    <col min="12035" max="12035" width="55.33203125" style="432" bestFit="1" customWidth="1"/>
    <col min="12036" max="12036" width="4.1640625" style="432" bestFit="1" customWidth="1"/>
    <col min="12037" max="12037" width="9.6640625" style="432" bestFit="1" customWidth="1"/>
    <col min="12038" max="12038" width="11" style="432" bestFit="1" customWidth="1"/>
    <col min="12039" max="12039" width="13.5" style="432" bestFit="1" customWidth="1"/>
    <col min="12040" max="12040" width="7.83203125" style="432" bestFit="1" customWidth="1"/>
    <col min="12041" max="12041" width="11.83203125" style="432" bestFit="1" customWidth="1"/>
    <col min="12042" max="12288" width="9.33203125" style="432"/>
    <col min="12289" max="12289" width="4.83203125" style="432" bestFit="1" customWidth="1"/>
    <col min="12290" max="12290" width="11.6640625" style="432" bestFit="1" customWidth="1"/>
    <col min="12291" max="12291" width="55.33203125" style="432" bestFit="1" customWidth="1"/>
    <col min="12292" max="12292" width="4.1640625" style="432" bestFit="1" customWidth="1"/>
    <col min="12293" max="12293" width="9.6640625" style="432" bestFit="1" customWidth="1"/>
    <col min="12294" max="12294" width="11" style="432" bestFit="1" customWidth="1"/>
    <col min="12295" max="12295" width="13.5" style="432" bestFit="1" customWidth="1"/>
    <col min="12296" max="12296" width="7.83203125" style="432" bestFit="1" customWidth="1"/>
    <col min="12297" max="12297" width="11.83203125" style="432" bestFit="1" customWidth="1"/>
    <col min="12298" max="12544" width="9.33203125" style="432"/>
    <col min="12545" max="12545" width="4.83203125" style="432" bestFit="1" customWidth="1"/>
    <col min="12546" max="12546" width="11.6640625" style="432" bestFit="1" customWidth="1"/>
    <col min="12547" max="12547" width="55.33203125" style="432" bestFit="1" customWidth="1"/>
    <col min="12548" max="12548" width="4.1640625" style="432" bestFit="1" customWidth="1"/>
    <col min="12549" max="12549" width="9.6640625" style="432" bestFit="1" customWidth="1"/>
    <col min="12550" max="12550" width="11" style="432" bestFit="1" customWidth="1"/>
    <col min="12551" max="12551" width="13.5" style="432" bestFit="1" customWidth="1"/>
    <col min="12552" max="12552" width="7.83203125" style="432" bestFit="1" customWidth="1"/>
    <col min="12553" max="12553" width="11.83203125" style="432" bestFit="1" customWidth="1"/>
    <col min="12554" max="12800" width="9.33203125" style="432"/>
    <col min="12801" max="12801" width="4.83203125" style="432" bestFit="1" customWidth="1"/>
    <col min="12802" max="12802" width="11.6640625" style="432" bestFit="1" customWidth="1"/>
    <col min="12803" max="12803" width="55.33203125" style="432" bestFit="1" customWidth="1"/>
    <col min="12804" max="12804" width="4.1640625" style="432" bestFit="1" customWidth="1"/>
    <col min="12805" max="12805" width="9.6640625" style="432" bestFit="1" customWidth="1"/>
    <col min="12806" max="12806" width="11" style="432" bestFit="1" customWidth="1"/>
    <col min="12807" max="12807" width="13.5" style="432" bestFit="1" customWidth="1"/>
    <col min="12808" max="12808" width="7.83203125" style="432" bestFit="1" customWidth="1"/>
    <col min="12809" max="12809" width="11.83203125" style="432" bestFit="1" customWidth="1"/>
    <col min="12810" max="13056" width="9.33203125" style="432"/>
    <col min="13057" max="13057" width="4.83203125" style="432" bestFit="1" customWidth="1"/>
    <col min="13058" max="13058" width="11.6640625" style="432" bestFit="1" customWidth="1"/>
    <col min="13059" max="13059" width="55.33203125" style="432" bestFit="1" customWidth="1"/>
    <col min="13060" max="13060" width="4.1640625" style="432" bestFit="1" customWidth="1"/>
    <col min="13061" max="13061" width="9.6640625" style="432" bestFit="1" customWidth="1"/>
    <col min="13062" max="13062" width="11" style="432" bestFit="1" customWidth="1"/>
    <col min="13063" max="13063" width="13.5" style="432" bestFit="1" customWidth="1"/>
    <col min="13064" max="13064" width="7.83203125" style="432" bestFit="1" customWidth="1"/>
    <col min="13065" max="13065" width="11.83203125" style="432" bestFit="1" customWidth="1"/>
    <col min="13066" max="13312" width="9.33203125" style="432"/>
    <col min="13313" max="13313" width="4.83203125" style="432" bestFit="1" customWidth="1"/>
    <col min="13314" max="13314" width="11.6640625" style="432" bestFit="1" customWidth="1"/>
    <col min="13315" max="13315" width="55.33203125" style="432" bestFit="1" customWidth="1"/>
    <col min="13316" max="13316" width="4.1640625" style="432" bestFit="1" customWidth="1"/>
    <col min="13317" max="13317" width="9.6640625" style="432" bestFit="1" customWidth="1"/>
    <col min="13318" max="13318" width="11" style="432" bestFit="1" customWidth="1"/>
    <col min="13319" max="13319" width="13.5" style="432" bestFit="1" customWidth="1"/>
    <col min="13320" max="13320" width="7.83203125" style="432" bestFit="1" customWidth="1"/>
    <col min="13321" max="13321" width="11.83203125" style="432" bestFit="1" customWidth="1"/>
    <col min="13322" max="13568" width="9.33203125" style="432"/>
    <col min="13569" max="13569" width="4.83203125" style="432" bestFit="1" customWidth="1"/>
    <col min="13570" max="13570" width="11.6640625" style="432" bestFit="1" customWidth="1"/>
    <col min="13571" max="13571" width="55.33203125" style="432" bestFit="1" customWidth="1"/>
    <col min="13572" max="13572" width="4.1640625" style="432" bestFit="1" customWidth="1"/>
    <col min="13573" max="13573" width="9.6640625" style="432" bestFit="1" customWidth="1"/>
    <col min="13574" max="13574" width="11" style="432" bestFit="1" customWidth="1"/>
    <col min="13575" max="13575" width="13.5" style="432" bestFit="1" customWidth="1"/>
    <col min="13576" max="13576" width="7.83203125" style="432" bestFit="1" customWidth="1"/>
    <col min="13577" max="13577" width="11.83203125" style="432" bestFit="1" customWidth="1"/>
    <col min="13578" max="13824" width="9.33203125" style="432"/>
    <col min="13825" max="13825" width="4.83203125" style="432" bestFit="1" customWidth="1"/>
    <col min="13826" max="13826" width="11.6640625" style="432" bestFit="1" customWidth="1"/>
    <col min="13827" max="13827" width="55.33203125" style="432" bestFit="1" customWidth="1"/>
    <col min="13828" max="13828" width="4.1640625" style="432" bestFit="1" customWidth="1"/>
    <col min="13829" max="13829" width="9.6640625" style="432" bestFit="1" customWidth="1"/>
    <col min="13830" max="13830" width="11" style="432" bestFit="1" customWidth="1"/>
    <col min="13831" max="13831" width="13.5" style="432" bestFit="1" customWidth="1"/>
    <col min="13832" max="13832" width="7.83203125" style="432" bestFit="1" customWidth="1"/>
    <col min="13833" max="13833" width="11.83203125" style="432" bestFit="1" customWidth="1"/>
    <col min="13834" max="14080" width="9.33203125" style="432"/>
    <col min="14081" max="14081" width="4.83203125" style="432" bestFit="1" customWidth="1"/>
    <col min="14082" max="14082" width="11.6640625" style="432" bestFit="1" customWidth="1"/>
    <col min="14083" max="14083" width="55.33203125" style="432" bestFit="1" customWidth="1"/>
    <col min="14084" max="14084" width="4.1640625" style="432" bestFit="1" customWidth="1"/>
    <col min="14085" max="14085" width="9.6640625" style="432" bestFit="1" customWidth="1"/>
    <col min="14086" max="14086" width="11" style="432" bestFit="1" customWidth="1"/>
    <col min="14087" max="14087" width="13.5" style="432" bestFit="1" customWidth="1"/>
    <col min="14088" max="14088" width="7.83203125" style="432" bestFit="1" customWidth="1"/>
    <col min="14089" max="14089" width="11.83203125" style="432" bestFit="1" customWidth="1"/>
    <col min="14090" max="14336" width="9.33203125" style="432"/>
    <col min="14337" max="14337" width="4.83203125" style="432" bestFit="1" customWidth="1"/>
    <col min="14338" max="14338" width="11.6640625" style="432" bestFit="1" customWidth="1"/>
    <col min="14339" max="14339" width="55.33203125" style="432" bestFit="1" customWidth="1"/>
    <col min="14340" max="14340" width="4.1640625" style="432" bestFit="1" customWidth="1"/>
    <col min="14341" max="14341" width="9.6640625" style="432" bestFit="1" customWidth="1"/>
    <col min="14342" max="14342" width="11" style="432" bestFit="1" customWidth="1"/>
    <col min="14343" max="14343" width="13.5" style="432" bestFit="1" customWidth="1"/>
    <col min="14344" max="14344" width="7.83203125" style="432" bestFit="1" customWidth="1"/>
    <col min="14345" max="14345" width="11.83203125" style="432" bestFit="1" customWidth="1"/>
    <col min="14346" max="14592" width="9.33203125" style="432"/>
    <col min="14593" max="14593" width="4.83203125" style="432" bestFit="1" customWidth="1"/>
    <col min="14594" max="14594" width="11.6640625" style="432" bestFit="1" customWidth="1"/>
    <col min="14595" max="14595" width="55.33203125" style="432" bestFit="1" customWidth="1"/>
    <col min="14596" max="14596" width="4.1640625" style="432" bestFit="1" customWidth="1"/>
    <col min="14597" max="14597" width="9.6640625" style="432" bestFit="1" customWidth="1"/>
    <col min="14598" max="14598" width="11" style="432" bestFit="1" customWidth="1"/>
    <col min="14599" max="14599" width="13.5" style="432" bestFit="1" customWidth="1"/>
    <col min="14600" max="14600" width="7.83203125" style="432" bestFit="1" customWidth="1"/>
    <col min="14601" max="14601" width="11.83203125" style="432" bestFit="1" customWidth="1"/>
    <col min="14602" max="14848" width="9.33203125" style="432"/>
    <col min="14849" max="14849" width="4.83203125" style="432" bestFit="1" customWidth="1"/>
    <col min="14850" max="14850" width="11.6640625" style="432" bestFit="1" customWidth="1"/>
    <col min="14851" max="14851" width="55.33203125" style="432" bestFit="1" customWidth="1"/>
    <col min="14852" max="14852" width="4.1640625" style="432" bestFit="1" customWidth="1"/>
    <col min="14853" max="14853" width="9.6640625" style="432" bestFit="1" customWidth="1"/>
    <col min="14854" max="14854" width="11" style="432" bestFit="1" customWidth="1"/>
    <col min="14855" max="14855" width="13.5" style="432" bestFit="1" customWidth="1"/>
    <col min="14856" max="14856" width="7.83203125" style="432" bestFit="1" customWidth="1"/>
    <col min="14857" max="14857" width="11.83203125" style="432" bestFit="1" customWidth="1"/>
    <col min="14858" max="15104" width="9.33203125" style="432"/>
    <col min="15105" max="15105" width="4.83203125" style="432" bestFit="1" customWidth="1"/>
    <col min="15106" max="15106" width="11.6640625" style="432" bestFit="1" customWidth="1"/>
    <col min="15107" max="15107" width="55.33203125" style="432" bestFit="1" customWidth="1"/>
    <col min="15108" max="15108" width="4.1640625" style="432" bestFit="1" customWidth="1"/>
    <col min="15109" max="15109" width="9.6640625" style="432" bestFit="1" customWidth="1"/>
    <col min="15110" max="15110" width="11" style="432" bestFit="1" customWidth="1"/>
    <col min="15111" max="15111" width="13.5" style="432" bestFit="1" customWidth="1"/>
    <col min="15112" max="15112" width="7.83203125" style="432" bestFit="1" customWidth="1"/>
    <col min="15113" max="15113" width="11.83203125" style="432" bestFit="1" customWidth="1"/>
    <col min="15114" max="15360" width="9.33203125" style="432"/>
    <col min="15361" max="15361" width="4.83203125" style="432" bestFit="1" customWidth="1"/>
    <col min="15362" max="15362" width="11.6640625" style="432" bestFit="1" customWidth="1"/>
    <col min="15363" max="15363" width="55.33203125" style="432" bestFit="1" customWidth="1"/>
    <col min="15364" max="15364" width="4.1640625" style="432" bestFit="1" customWidth="1"/>
    <col min="15365" max="15365" width="9.6640625" style="432" bestFit="1" customWidth="1"/>
    <col min="15366" max="15366" width="11" style="432" bestFit="1" customWidth="1"/>
    <col min="15367" max="15367" width="13.5" style="432" bestFit="1" customWidth="1"/>
    <col min="15368" max="15368" width="7.83203125" style="432" bestFit="1" customWidth="1"/>
    <col min="15369" max="15369" width="11.83203125" style="432" bestFit="1" customWidth="1"/>
    <col min="15370" max="15616" width="9.33203125" style="432"/>
    <col min="15617" max="15617" width="4.83203125" style="432" bestFit="1" customWidth="1"/>
    <col min="15618" max="15618" width="11.6640625" style="432" bestFit="1" customWidth="1"/>
    <col min="15619" max="15619" width="55.33203125" style="432" bestFit="1" customWidth="1"/>
    <col min="15620" max="15620" width="4.1640625" style="432" bestFit="1" customWidth="1"/>
    <col min="15621" max="15621" width="9.6640625" style="432" bestFit="1" customWidth="1"/>
    <col min="15622" max="15622" width="11" style="432" bestFit="1" customWidth="1"/>
    <col min="15623" max="15623" width="13.5" style="432" bestFit="1" customWidth="1"/>
    <col min="15624" max="15624" width="7.83203125" style="432" bestFit="1" customWidth="1"/>
    <col min="15625" max="15625" width="11.83203125" style="432" bestFit="1" customWidth="1"/>
    <col min="15626" max="15872" width="9.33203125" style="432"/>
    <col min="15873" max="15873" width="4.83203125" style="432" bestFit="1" customWidth="1"/>
    <col min="15874" max="15874" width="11.6640625" style="432" bestFit="1" customWidth="1"/>
    <col min="15875" max="15875" width="55.33203125" style="432" bestFit="1" customWidth="1"/>
    <col min="15876" max="15876" width="4.1640625" style="432" bestFit="1" customWidth="1"/>
    <col min="15877" max="15877" width="9.6640625" style="432" bestFit="1" customWidth="1"/>
    <col min="15878" max="15878" width="11" style="432" bestFit="1" customWidth="1"/>
    <col min="15879" max="15879" width="13.5" style="432" bestFit="1" customWidth="1"/>
    <col min="15880" max="15880" width="7.83203125" style="432" bestFit="1" customWidth="1"/>
    <col min="15881" max="15881" width="11.83203125" style="432" bestFit="1" customWidth="1"/>
    <col min="15882" max="16128" width="9.33203125" style="432"/>
    <col min="16129" max="16129" width="4.83203125" style="432" bestFit="1" customWidth="1"/>
    <col min="16130" max="16130" width="11.6640625" style="432" bestFit="1" customWidth="1"/>
    <col min="16131" max="16131" width="55.33203125" style="432" bestFit="1" customWidth="1"/>
    <col min="16132" max="16132" width="4.1640625" style="432" bestFit="1" customWidth="1"/>
    <col min="16133" max="16133" width="9.6640625" style="432" bestFit="1" customWidth="1"/>
    <col min="16134" max="16134" width="11" style="432" bestFit="1" customWidth="1"/>
    <col min="16135" max="16135" width="13.5" style="432" bestFit="1" customWidth="1"/>
    <col min="16136" max="16136" width="7.83203125" style="432" bestFit="1" customWidth="1"/>
    <col min="16137" max="16137" width="11.83203125" style="432" bestFit="1" customWidth="1"/>
    <col min="16138" max="16384" width="9.33203125" style="432"/>
  </cols>
  <sheetData>
    <row r="3" spans="1:10">
      <c r="A3" s="433"/>
      <c r="B3" s="434" t="s">
        <v>3</v>
      </c>
      <c r="C3" s="433"/>
      <c r="D3" s="433"/>
      <c r="E3" s="433"/>
      <c r="F3" s="433"/>
      <c r="G3" s="433"/>
      <c r="H3" s="433"/>
      <c r="I3" s="433"/>
      <c r="J3" s="433"/>
    </row>
    <row r="4" spans="1:10">
      <c r="A4" s="433"/>
      <c r="B4" s="434" t="s">
        <v>561</v>
      </c>
      <c r="C4" s="433"/>
      <c r="D4" s="433"/>
      <c r="E4" s="433"/>
      <c r="F4" s="433"/>
      <c r="G4" s="433"/>
      <c r="H4" s="433"/>
      <c r="I4" s="433"/>
      <c r="J4" s="433"/>
    </row>
    <row r="5" spans="1:10">
      <c r="A5" s="433"/>
      <c r="B5" s="434" t="s">
        <v>562</v>
      </c>
      <c r="C5" s="433"/>
      <c r="D5" s="433"/>
      <c r="E5" s="433"/>
      <c r="F5" s="433"/>
      <c r="G5" s="433"/>
      <c r="H5" s="433"/>
      <c r="I5" s="433"/>
      <c r="J5" s="433"/>
    </row>
    <row r="6" spans="1:10">
      <c r="A6" s="433"/>
      <c r="B6" s="434" t="s">
        <v>735</v>
      </c>
      <c r="C6" s="433"/>
      <c r="D6" s="433"/>
      <c r="E6" s="433"/>
      <c r="F6" s="433"/>
      <c r="G6" s="433"/>
      <c r="H6" s="433"/>
      <c r="I6" s="433"/>
      <c r="J6" s="433"/>
    </row>
    <row r="7" spans="1:10">
      <c r="A7" s="433"/>
      <c r="B7" s="434" t="s">
        <v>736</v>
      </c>
      <c r="C7" s="433"/>
      <c r="D7" s="433"/>
      <c r="E7" s="433"/>
      <c r="F7" s="433"/>
      <c r="G7" s="433"/>
      <c r="H7" s="433"/>
      <c r="I7" s="433"/>
      <c r="J7" s="433"/>
    </row>
    <row r="8" spans="1:10">
      <c r="A8" s="433"/>
      <c r="B8" s="434"/>
      <c r="C8" s="433"/>
      <c r="D8" s="433"/>
      <c r="E8" s="433"/>
      <c r="F8" s="433"/>
      <c r="G8" s="433"/>
      <c r="H8" s="433"/>
      <c r="I8" s="433"/>
      <c r="J8" s="433"/>
    </row>
    <row r="9" spans="1:10" s="435" customFormat="1" ht="15" customHeight="1">
      <c r="A9" s="435" t="s">
        <v>587</v>
      </c>
    </row>
    <row r="10" spans="1:10" ht="15" customHeight="1">
      <c r="A10" s="436" t="s">
        <v>564</v>
      </c>
      <c r="B10" s="437" t="s">
        <v>588</v>
      </c>
      <c r="C10" s="436" t="s">
        <v>589</v>
      </c>
      <c r="D10" s="436" t="s">
        <v>590</v>
      </c>
      <c r="E10" s="438" t="s">
        <v>591</v>
      </c>
      <c r="F10" s="438" t="s">
        <v>695</v>
      </c>
      <c r="G10" s="439" t="s">
        <v>593</v>
      </c>
      <c r="H10" s="440" t="s">
        <v>594</v>
      </c>
      <c r="I10" s="441" t="s">
        <v>595</v>
      </c>
    </row>
    <row r="11" spans="1:10" s="442" customFormat="1" ht="15" customHeight="1">
      <c r="B11" s="443" t="s">
        <v>737</v>
      </c>
      <c r="E11" s="444"/>
      <c r="F11" s="444"/>
      <c r="G11" s="445"/>
      <c r="H11" s="446"/>
      <c r="I11" s="447"/>
    </row>
    <row r="12" spans="1:10">
      <c r="A12" s="432">
        <v>1</v>
      </c>
      <c r="B12" s="448">
        <v>1</v>
      </c>
      <c r="C12" s="449" t="s">
        <v>738</v>
      </c>
      <c r="D12" s="449" t="s">
        <v>171</v>
      </c>
      <c r="E12" s="450">
        <v>1</v>
      </c>
      <c r="F12" s="424"/>
      <c r="G12" s="451">
        <f t="shared" ref="G12:G18" si="0">E12*F12</f>
        <v>0</v>
      </c>
      <c r="H12" s="452">
        <v>0</v>
      </c>
      <c r="I12" s="453">
        <f t="shared" ref="I12:I18" si="1">E12*H12</f>
        <v>0</v>
      </c>
    </row>
    <row r="13" spans="1:10">
      <c r="A13" s="432">
        <v>2</v>
      </c>
      <c r="B13" s="448">
        <v>2</v>
      </c>
      <c r="C13" s="449" t="s">
        <v>739</v>
      </c>
      <c r="D13" s="449" t="s">
        <v>171</v>
      </c>
      <c r="E13" s="450">
        <v>2</v>
      </c>
      <c r="F13" s="424"/>
      <c r="G13" s="451">
        <f t="shared" si="0"/>
        <v>0</v>
      </c>
      <c r="H13" s="452">
        <v>0</v>
      </c>
      <c r="I13" s="453">
        <f t="shared" si="1"/>
        <v>0</v>
      </c>
    </row>
    <row r="14" spans="1:10">
      <c r="A14" s="432">
        <v>3</v>
      </c>
      <c r="B14" s="448">
        <v>2</v>
      </c>
      <c r="C14" s="449" t="s">
        <v>740</v>
      </c>
      <c r="D14" s="449" t="s">
        <v>171</v>
      </c>
      <c r="E14" s="450">
        <v>1</v>
      </c>
      <c r="F14" s="424"/>
      <c r="G14" s="451">
        <f t="shared" si="0"/>
        <v>0</v>
      </c>
      <c r="H14" s="452">
        <v>0</v>
      </c>
      <c r="I14" s="453">
        <f t="shared" si="1"/>
        <v>0</v>
      </c>
    </row>
    <row r="15" spans="1:10">
      <c r="A15" s="432">
        <v>4</v>
      </c>
      <c r="B15" s="448">
        <v>3</v>
      </c>
      <c r="C15" s="449" t="s">
        <v>741</v>
      </c>
      <c r="D15" s="449" t="s">
        <v>171</v>
      </c>
      <c r="E15" s="450">
        <v>40</v>
      </c>
      <c r="F15" s="424"/>
      <c r="G15" s="451">
        <f t="shared" si="0"/>
        <v>0</v>
      </c>
      <c r="H15" s="452">
        <v>0</v>
      </c>
      <c r="I15" s="453">
        <f t="shared" si="1"/>
        <v>0</v>
      </c>
    </row>
    <row r="16" spans="1:10">
      <c r="A16" s="432">
        <v>5</v>
      </c>
      <c r="B16" s="448">
        <v>4</v>
      </c>
      <c r="C16" s="449" t="s">
        <v>742</v>
      </c>
      <c r="D16" s="449" t="s">
        <v>171</v>
      </c>
      <c r="E16" s="450">
        <v>1</v>
      </c>
      <c r="F16" s="424"/>
      <c r="G16" s="451">
        <f t="shared" si="0"/>
        <v>0</v>
      </c>
      <c r="H16" s="452">
        <v>0</v>
      </c>
      <c r="I16" s="453">
        <f t="shared" si="1"/>
        <v>0</v>
      </c>
    </row>
    <row r="17" spans="1:9">
      <c r="A17" s="432">
        <v>6</v>
      </c>
      <c r="B17" s="448">
        <v>4</v>
      </c>
      <c r="C17" s="449" t="s">
        <v>743</v>
      </c>
      <c r="D17" s="449" t="s">
        <v>171</v>
      </c>
      <c r="E17" s="450">
        <v>1</v>
      </c>
      <c r="F17" s="424"/>
      <c r="G17" s="451">
        <f t="shared" si="0"/>
        <v>0</v>
      </c>
      <c r="H17" s="452">
        <v>0</v>
      </c>
      <c r="I17" s="453">
        <f t="shared" si="1"/>
        <v>0</v>
      </c>
    </row>
    <row r="18" spans="1:9">
      <c r="A18" s="454">
        <v>7</v>
      </c>
      <c r="B18" s="455">
        <v>5</v>
      </c>
      <c r="C18" s="456" t="s">
        <v>744</v>
      </c>
      <c r="D18" s="456" t="s">
        <v>171</v>
      </c>
      <c r="E18" s="457">
        <v>1</v>
      </c>
      <c r="F18" s="425"/>
      <c r="G18" s="458">
        <f t="shared" si="0"/>
        <v>0</v>
      </c>
      <c r="H18" s="459">
        <v>0</v>
      </c>
      <c r="I18" s="460">
        <f t="shared" si="1"/>
        <v>0</v>
      </c>
    </row>
    <row r="19" spans="1:9" s="442" customFormat="1" ht="18.75">
      <c r="A19" s="461"/>
      <c r="B19" s="461"/>
      <c r="C19" s="461" t="s">
        <v>745</v>
      </c>
      <c r="D19" s="461"/>
      <c r="E19" s="461"/>
      <c r="F19" s="461"/>
      <c r="G19" s="462">
        <f>SUM(G12:G18)</f>
        <v>0</v>
      </c>
      <c r="I19" s="447">
        <f>SUM(I12:I18)</f>
        <v>0</v>
      </c>
    </row>
    <row r="21" spans="1:9">
      <c r="A21" s="432" t="s">
        <v>585</v>
      </c>
    </row>
    <row r="22" spans="1:9">
      <c r="A22" s="432" t="s">
        <v>586</v>
      </c>
    </row>
  </sheetData>
  <sheetProtection algorithmName="SHA-512" hashValue="5DW+DJBss5xCvPn4N/6JzxZG54pq6nuJ7wvSnJwJRr3WN4WtW9kUmP4Q/uMf6To4j1T4FmiEse4PIpPxfqz9NA==" saltValue="+3xibjqNZRGLLASNvWGVAw==" spinCount="100000" sheet="1" objects="1" scenarios="1" formatCells="0"/>
  <pageMargins left="0.7" right="0.7" top="0.78740157499999996" bottom="0.78740157499999996" header="0.3" footer="0.3"/>
  <pageSetup paperSize="9" scale="76" fitToHeight="0" orientation="portrait" horizontalDpi="4294967293" verticalDpi="300"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9</vt:i4>
      </vt:variant>
    </vt:vector>
  </HeadingPairs>
  <TitlesOfParts>
    <vt:vector size="20" baseType="lpstr">
      <vt:lpstr>Rekapitulace stavby</vt:lpstr>
      <vt:lpstr>2) - Dodávka UPS</vt:lpstr>
      <vt:lpstr>Rekapitulace</vt:lpstr>
      <vt:lpstr>El_inst</vt:lpstr>
      <vt:lpstr>Rups</vt:lpstr>
      <vt:lpstr>RH</vt:lpstr>
      <vt:lpstr>Rs</vt:lpstr>
      <vt:lpstr>Rz</vt:lpstr>
      <vt:lpstr>UPS</vt:lpstr>
      <vt:lpstr>Podmínky_VV</vt:lpstr>
      <vt:lpstr>Pokyny pro vyplnění</vt:lpstr>
      <vt:lpstr>'2) - Dodávka UPS'!Oblast_tisku</vt:lpstr>
      <vt:lpstr>El_inst!Oblast_tisku</vt:lpstr>
      <vt:lpstr>Podmínky_VV!Oblast_tisku</vt:lpstr>
      <vt:lpstr>'Rekapitulace stavby'!Oblast_tisku</vt:lpstr>
      <vt:lpstr>RH!Oblast_tisku</vt:lpstr>
      <vt:lpstr>Rs!Oblast_tisku</vt:lpstr>
      <vt:lpstr>Rups!Oblast_tisku</vt:lpstr>
      <vt:lpstr>Rz!Oblast_tisku</vt:lpstr>
      <vt:lpstr>UPS!Oblast_tisku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Comfor\spravce</dc:creator>
  <cp:lastModifiedBy>Filip Nehonský</cp:lastModifiedBy>
  <cp:lastPrinted>2020-03-12T21:32:25Z</cp:lastPrinted>
  <dcterms:created xsi:type="dcterms:W3CDTF">2020-03-12T21:08:04Z</dcterms:created>
  <dcterms:modified xsi:type="dcterms:W3CDTF">2020-06-09T08:51:08Z</dcterms:modified>
</cp:coreProperties>
</file>